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80" activeTab="1"/>
  </bookViews>
  <sheets>
    <sheet name="勞保、勞退簡表及破月計算" sheetId="1" r:id="rId1"/>
    <sheet name="外籍" sheetId="2" r:id="rId2"/>
    <sheet name="健保" sheetId="3" r:id="rId3"/>
  </sheets>
  <definedNames>
    <definedName name="_xlfn.IFERROR" hidden="1">#NAME?</definedName>
    <definedName name="_xlnm.Print_Area" localSheetId="2">'健保'!#REF!</definedName>
  </definedNames>
  <calcPr fullCalcOnLoad="1"/>
</workbook>
</file>

<file path=xl/comments1.xml><?xml version="1.0" encoding="utf-8"?>
<comments xmlns="http://schemas.openxmlformats.org/spreadsheetml/2006/main">
  <authors>
    <author>許淑喬</author>
  </authors>
  <commentList>
    <comment ref="N10" authorId="0">
      <text>
        <r>
          <rPr>
            <sz val="11"/>
            <color indexed="8"/>
            <rFont val="細明體"/>
            <family val="3"/>
          </rPr>
          <t>不論大小月，每月天數皆計至</t>
        </r>
        <r>
          <rPr>
            <sz val="11"/>
            <color indexed="8"/>
            <rFont val="Tahoma"/>
            <family val="2"/>
          </rPr>
          <t>30</t>
        </r>
        <r>
          <rPr>
            <sz val="11"/>
            <color indexed="8"/>
            <rFont val="細明體"/>
            <family val="3"/>
          </rPr>
          <t>日止</t>
        </r>
      </text>
    </comment>
  </commentList>
</comments>
</file>

<file path=xl/comments2.xml><?xml version="1.0" encoding="utf-8"?>
<comments xmlns="http://schemas.openxmlformats.org/spreadsheetml/2006/main">
  <authors>
    <author>許淑喬</author>
  </authors>
  <commentList>
    <comment ref="N10" authorId="0">
      <text>
        <r>
          <rPr>
            <sz val="11"/>
            <color indexed="8"/>
            <rFont val="細明體"/>
            <family val="3"/>
          </rPr>
          <t>不論大小月，每月天數皆計至</t>
        </r>
        <r>
          <rPr>
            <sz val="11"/>
            <color indexed="8"/>
            <rFont val="Tahoma"/>
            <family val="2"/>
          </rPr>
          <t>30</t>
        </r>
        <r>
          <rPr>
            <sz val="11"/>
            <color indexed="8"/>
            <rFont val="細明體"/>
            <family val="3"/>
          </rPr>
          <t>日止</t>
        </r>
      </text>
    </comment>
  </commentList>
</comments>
</file>

<file path=xl/sharedStrings.xml><?xml version="1.0" encoding="utf-8"?>
<sst xmlns="http://schemas.openxmlformats.org/spreadsheetml/2006/main" count="73" uniqueCount="51">
  <si>
    <r>
      <rPr>
        <b/>
        <sz val="12"/>
        <color indexed="8"/>
        <rFont val="新細明體"/>
        <family val="1"/>
      </rPr>
      <t>保額</t>
    </r>
  </si>
  <si>
    <t>勞保保額</t>
  </si>
  <si>
    <t>勞保</t>
  </si>
  <si>
    <t>勞工退休金</t>
  </si>
  <si>
    <r>
      <rPr>
        <sz val="10"/>
        <color indexed="23"/>
        <rFont val="標楷體"/>
        <family val="4"/>
      </rPr>
      <t>普通事故費率</t>
    </r>
  </si>
  <si>
    <r>
      <rPr>
        <sz val="10"/>
        <color indexed="23"/>
        <rFont val="標楷體"/>
        <family val="4"/>
      </rPr>
      <t>就業保險費率</t>
    </r>
  </si>
  <si>
    <r>
      <rPr>
        <b/>
        <sz val="12"/>
        <color indexed="8"/>
        <rFont val="新細明體"/>
        <family val="1"/>
      </rPr>
      <t>被保險人</t>
    </r>
    <r>
      <rPr>
        <b/>
        <sz val="12"/>
        <color indexed="8"/>
        <rFont val="新細明體"/>
        <family val="1"/>
      </rPr>
      <t xml:space="preserve">
自付</t>
    </r>
  </si>
  <si>
    <r>
      <rPr>
        <sz val="12"/>
        <color indexed="23"/>
        <rFont val="新細明體"/>
        <family val="1"/>
      </rPr>
      <t>投保單位</t>
    </r>
    <r>
      <rPr>
        <sz val="12"/>
        <color indexed="23"/>
        <rFont val="新細明體"/>
        <family val="1"/>
      </rPr>
      <t xml:space="preserve">
負擔</t>
    </r>
  </si>
  <si>
    <r>
      <rPr>
        <sz val="12"/>
        <color indexed="23"/>
        <rFont val="新細明體"/>
        <family val="1"/>
      </rPr>
      <t>職災</t>
    </r>
    <r>
      <rPr>
        <sz val="12"/>
        <color indexed="23"/>
        <rFont val="新細明體"/>
        <family val="1"/>
      </rPr>
      <t xml:space="preserve">
</t>
    </r>
    <r>
      <rPr>
        <sz val="12"/>
        <color indexed="23"/>
        <rFont val="Times New Roman"/>
        <family val="1"/>
      </rPr>
      <t>(0.10%)</t>
    </r>
  </si>
  <si>
    <t>投保單位
合計</t>
  </si>
  <si>
    <r>
      <rPr>
        <u val="single"/>
        <sz val="12"/>
        <color indexed="8"/>
        <rFont val="新細明體"/>
        <family val="1"/>
      </rPr>
      <t>破月</t>
    </r>
    <r>
      <rPr>
        <sz val="12"/>
        <color indexed="8"/>
        <rFont val="新細明體"/>
        <family val="1"/>
      </rPr>
      <t>保費計算(非整月30天投保)</t>
    </r>
  </si>
  <si>
    <t>月實際工資</t>
  </si>
  <si>
    <t>投保天數</t>
  </si>
  <si>
    <t>被保險人自付</t>
  </si>
  <si>
    <t>投保單位合計(含職災)</t>
  </si>
  <si>
    <t>勞退保額</t>
  </si>
  <si>
    <t>投保單位合計</t>
  </si>
  <si>
    <t>破月天數計算</t>
  </si>
  <si>
    <t>到職日</t>
  </si>
  <si>
    <r>
      <t>&lt;--</t>
    </r>
    <r>
      <rPr>
        <sz val="12"/>
        <color indexed="8"/>
        <rFont val="細明體"/>
        <family val="3"/>
      </rPr>
      <t>輸入到職"</t>
    </r>
    <r>
      <rPr>
        <b/>
        <sz val="12"/>
        <color indexed="8"/>
        <rFont val="細明體"/>
        <family val="3"/>
      </rPr>
      <t>日</t>
    </r>
    <r>
      <rPr>
        <sz val="12"/>
        <color indexed="8"/>
        <rFont val="細明體"/>
        <family val="3"/>
      </rPr>
      <t>"</t>
    </r>
  </si>
  <si>
    <r>
      <rPr>
        <sz val="12"/>
        <color indexed="8"/>
        <rFont val="細明體"/>
        <family val="3"/>
      </rPr>
      <t>破月天數</t>
    </r>
  </si>
  <si>
    <t>健保補充保費</t>
  </si>
  <si>
    <t>支付金額</t>
  </si>
  <si>
    <t>補充保費</t>
  </si>
  <si>
    <t>吳思怡(月保)</t>
  </si>
  <si>
    <t>全民健康保險保險費負擔金額表</t>
  </si>
  <si>
    <t>﹝公、民營事業、機構及有一定雇主之受雇者適用﹞</t>
  </si>
  <si>
    <t>單位：新台幣元</t>
  </si>
  <si>
    <t>投保金額等級</t>
  </si>
  <si>
    <t>月投保金額</t>
  </si>
  <si>
    <t>被保險人及眷屬負擔金額﹝負擔比率30%﹞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</si>
  <si>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</si>
  <si>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</si>
  <si>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</si>
  <si>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</si>
  <si>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</si>
  <si>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</si>
  <si>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111年1月1日起實施</t>
  </si>
  <si>
    <t xml:space="preserve">                         中央健康保險署製表</t>
  </si>
  <si>
    <t>註:1.自111年1月1日起配合基本工資調整，第一級調整為25,250元。</t>
  </si>
  <si>
    <t xml:space="preserve">    2.自110年1月1日起費率調整為5.17%。</t>
  </si>
  <si>
    <t xml:space="preserve">    3.自109年1月1日起調整平均眷口數為0.58人，投保單位負擔金額含本人
       及平均眷屬人數0.58人,合計1.58人。</t>
  </si>
  <si>
    <t>職災保額</t>
  </si>
  <si>
    <r>
      <rPr>
        <b/>
        <sz val="12"/>
        <color indexed="8"/>
        <rFont val="細明體"/>
        <family val="3"/>
      </rPr>
      <t>勞保保額</t>
    </r>
  </si>
  <si>
    <r>
      <rPr>
        <b/>
        <sz val="12"/>
        <color indexed="8"/>
        <rFont val="新細明體"/>
        <family val="1"/>
      </rPr>
      <t>被保險人自付</t>
    </r>
  </si>
  <si>
    <r>
      <rPr>
        <b/>
        <sz val="12"/>
        <color indexed="8"/>
        <rFont val="細明體"/>
        <family val="3"/>
      </rPr>
      <t>勞退保額</t>
    </r>
  </si>
  <si>
    <r>
      <rPr>
        <b/>
        <sz val="12"/>
        <color indexed="8"/>
        <rFont val="細明體"/>
        <family val="3"/>
      </rPr>
      <t>投保單位合計</t>
    </r>
  </si>
  <si>
    <r>
      <rPr>
        <b/>
        <sz val="12"/>
        <color indexed="8"/>
        <rFont val="新細明體"/>
        <family val="1"/>
      </rPr>
      <t>投保單位合計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新細明體"/>
        <family val="1"/>
      </rPr>
      <t>含職災</t>
    </r>
    <r>
      <rPr>
        <b/>
        <sz val="12"/>
        <color indexed="8"/>
        <rFont val="Times New Roman"/>
        <family val="1"/>
      </rPr>
      <t>)</t>
    </r>
  </si>
  <si>
    <r>
      <t>(</t>
    </r>
    <r>
      <rPr>
        <b/>
        <sz val="10"/>
        <color indexed="8"/>
        <rFont val="細明體"/>
        <family val="3"/>
      </rPr>
      <t>職災保額</t>
    </r>
    <r>
      <rPr>
        <b/>
        <sz val="10"/>
        <color indexed="8"/>
        <rFont val="Times New Roman"/>
        <family val="1"/>
      </rPr>
      <t>)</t>
    </r>
  </si>
  <si>
    <r>
      <t>111</t>
    </r>
    <r>
      <rPr>
        <b/>
        <sz val="14"/>
        <color indexed="8"/>
        <rFont val="新細明體"/>
        <family val="1"/>
      </rPr>
      <t>年度勞保被保險人與投保單位分擔金額表</t>
    </r>
    <r>
      <rPr>
        <b/>
        <sz val="14"/>
        <color indexed="8"/>
        <rFont val="Times New Roman"/>
        <family val="1"/>
      </rPr>
      <t xml:space="preserve"> (</t>
    </r>
    <r>
      <rPr>
        <b/>
        <sz val="14"/>
        <color indexed="8"/>
        <rFont val="新細明體"/>
        <family val="1"/>
      </rPr>
      <t>自</t>
    </r>
    <r>
      <rPr>
        <b/>
        <sz val="14"/>
        <color indexed="8"/>
        <rFont val="Times New Roman"/>
        <family val="1"/>
      </rPr>
      <t>111</t>
    </r>
    <r>
      <rPr>
        <b/>
        <sz val="14"/>
        <color indexed="8"/>
        <rFont val="新細明體"/>
        <family val="1"/>
      </rPr>
      <t>年</t>
    </r>
    <r>
      <rPr>
        <b/>
        <sz val="14"/>
        <color indexed="8"/>
        <rFont val="Times New Roman"/>
        <family val="1"/>
      </rPr>
      <t>5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Times New Roman"/>
        <family val="1"/>
      </rPr>
      <t>1</t>
    </r>
    <r>
      <rPr>
        <b/>
        <sz val="14"/>
        <color indexed="8"/>
        <rFont val="新細明體"/>
        <family val="1"/>
      </rPr>
      <t>日起適用</t>
    </r>
    <r>
      <rPr>
        <b/>
        <sz val="14"/>
        <color indexed="8"/>
        <rFont val="Times New Roman"/>
        <family val="1"/>
      </rPr>
      <t xml:space="preserve">) </t>
    </r>
  </si>
  <si>
    <r>
      <t>111</t>
    </r>
    <r>
      <rPr>
        <b/>
        <sz val="14"/>
        <color indexed="8"/>
        <rFont val="新細明體"/>
        <family val="1"/>
      </rPr>
      <t>年度勞保被保險人與投保單位分擔金額表</t>
    </r>
    <r>
      <rPr>
        <b/>
        <sz val="14"/>
        <color indexed="8"/>
        <rFont val="Times New Roman"/>
        <family val="1"/>
      </rPr>
      <t xml:space="preserve"> (</t>
    </r>
    <r>
      <rPr>
        <b/>
        <sz val="14"/>
        <color indexed="8"/>
        <rFont val="新細明體"/>
        <family val="1"/>
      </rPr>
      <t>自</t>
    </r>
    <r>
      <rPr>
        <b/>
        <sz val="14"/>
        <color indexed="8"/>
        <rFont val="Times New Roman"/>
        <family val="1"/>
      </rPr>
      <t>111</t>
    </r>
    <r>
      <rPr>
        <b/>
        <sz val="14"/>
        <color indexed="8"/>
        <rFont val="新細明體"/>
        <family val="1"/>
      </rPr>
      <t>年</t>
    </r>
    <r>
      <rPr>
        <b/>
        <sz val="14"/>
        <color indexed="8"/>
        <rFont val="Times New Roman"/>
        <family val="1"/>
      </rPr>
      <t>5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Times New Roman"/>
        <family val="1"/>
      </rPr>
      <t>1</t>
    </r>
    <r>
      <rPr>
        <b/>
        <sz val="14"/>
        <color indexed="8"/>
        <rFont val="新細明體"/>
        <family val="1"/>
      </rPr>
      <t>日起適用</t>
    </r>
    <r>
      <rPr>
        <b/>
        <sz val="14"/>
        <color indexed="8"/>
        <rFont val="Times New Roman"/>
        <family val="1"/>
      </rPr>
      <t>) —</t>
    </r>
    <r>
      <rPr>
        <b/>
        <sz val="14"/>
        <color indexed="10"/>
        <rFont val="新細明體"/>
        <family val="1"/>
      </rPr>
      <t>適用外籍人士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</si>
</sst>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&quot; &quot;;&quot; (&quot;#,##0&quot;)&quot;;&quot; - &quot;;&quot; &quot;@&quot; &quot;"/>
    <numFmt numFmtId="177" formatCode="&quot; &quot;#,##0&quot; &quot;;&quot;-&quot;#,##0&quot; &quot;;&quot; - &quot;;&quot; &quot;@&quot; &quot;"/>
  </numFmts>
  <fonts count="95">
    <font>
      <sz val="12"/>
      <color rgb="FF000000"/>
      <name val="Times New Roman"/>
      <family val="1"/>
    </font>
    <font>
      <sz val="12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color indexed="8"/>
      <name val="細明體"/>
      <family val="3"/>
    </font>
    <font>
      <sz val="10"/>
      <color indexed="23"/>
      <name val="標楷體"/>
      <family val="4"/>
    </font>
    <font>
      <sz val="12"/>
      <color indexed="23"/>
      <name val="Times New Roman"/>
      <family val="1"/>
    </font>
    <font>
      <sz val="12"/>
      <color indexed="23"/>
      <name val="新細明體"/>
      <family val="1"/>
    </font>
    <font>
      <u val="single"/>
      <sz val="12"/>
      <color indexed="8"/>
      <name val="新細明體"/>
      <family val="1"/>
    </font>
    <font>
      <sz val="11"/>
      <color indexed="8"/>
      <name val="細明體"/>
      <family val="3"/>
    </font>
    <font>
      <sz val="11"/>
      <color indexed="8"/>
      <name val="Tahoma"/>
      <family val="2"/>
    </font>
    <font>
      <sz val="12"/>
      <color indexed="8"/>
      <name val="細明體"/>
      <family val="3"/>
    </font>
    <font>
      <sz val="9"/>
      <name val="細明體"/>
      <family val="3"/>
    </font>
    <font>
      <b/>
      <sz val="14"/>
      <color indexed="10"/>
      <name val="新細明體"/>
      <family val="1"/>
    </font>
    <font>
      <b/>
      <sz val="12"/>
      <color indexed="8"/>
      <name val="Times New Roman"/>
      <family val="1"/>
    </font>
    <font>
      <b/>
      <sz val="10"/>
      <color indexed="8"/>
      <name val="細明體"/>
      <family val="3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23"/>
      <name val="Times New Roman"/>
      <family val="1"/>
    </font>
    <font>
      <sz val="12"/>
      <color indexed="55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新細明體"/>
      <family val="1"/>
    </font>
    <font>
      <sz val="12"/>
      <color indexed="30"/>
      <name val="新細明體"/>
      <family val="1"/>
    </font>
    <font>
      <b/>
      <sz val="18"/>
      <color indexed="8"/>
      <name val="新細明體"/>
      <family val="1"/>
    </font>
    <font>
      <b/>
      <sz val="12"/>
      <color indexed="12"/>
      <name val="新細明體"/>
      <family val="1"/>
    </font>
    <font>
      <b/>
      <sz val="12"/>
      <color indexed="62"/>
      <name val="Times New Roman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u val="single"/>
      <sz val="11"/>
      <color indexed="8"/>
      <name val="新細明體"/>
      <family val="1"/>
    </font>
    <font>
      <b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2"/>
      <color theme="1"/>
      <name val="Calibri"/>
      <family val="1"/>
    </font>
    <font>
      <sz val="12"/>
      <color rgb="FF000000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000000"/>
      <name val="Times New Roman"/>
      <family val="1"/>
    </font>
    <font>
      <sz val="10"/>
      <color rgb="FF757171"/>
      <name val="Arial"/>
      <family val="2"/>
    </font>
    <font>
      <b/>
      <sz val="12"/>
      <color rgb="FF000000"/>
      <name val="Times New Roman"/>
      <family val="1"/>
    </font>
    <font>
      <sz val="12"/>
      <color rgb="FF808080"/>
      <name val="Times New Roman"/>
      <family val="1"/>
    </font>
    <font>
      <b/>
      <sz val="12"/>
      <color rgb="FF000000"/>
      <name val="新細明體"/>
      <family val="1"/>
    </font>
    <font>
      <sz val="12"/>
      <color rgb="FF757171"/>
      <name val="Arial"/>
      <family val="2"/>
    </font>
    <font>
      <b/>
      <sz val="12"/>
      <color rgb="FF808080"/>
      <name val="Times New Roman"/>
      <family val="1"/>
    </font>
    <font>
      <sz val="12"/>
      <color rgb="FFA6A6A6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細明體"/>
      <family val="3"/>
    </font>
    <font>
      <sz val="11"/>
      <color rgb="FF000000"/>
      <name val="細明體"/>
      <family val="3"/>
    </font>
    <font>
      <sz val="10"/>
      <color rgb="FF000000"/>
      <name val="新細明體"/>
      <family val="1"/>
    </font>
    <font>
      <sz val="12"/>
      <color rgb="FF0070C0"/>
      <name val="新細明體"/>
      <family val="1"/>
    </font>
    <font>
      <b/>
      <sz val="12"/>
      <color rgb="FF000000"/>
      <name val="細明體"/>
      <family val="3"/>
    </font>
    <font>
      <b/>
      <sz val="18"/>
      <color rgb="FF000000"/>
      <name val="新細明體"/>
      <family val="1"/>
    </font>
    <font>
      <sz val="12"/>
      <color rgb="FF3333CC"/>
      <name val="新細明體"/>
      <family val="1"/>
    </font>
    <font>
      <b/>
      <sz val="12"/>
      <color rgb="FF0000CC"/>
      <name val="新細明體"/>
      <family val="1"/>
    </font>
    <font>
      <b/>
      <sz val="12"/>
      <color rgb="FF0000FF"/>
      <name val="新細明體"/>
      <family val="1"/>
    </font>
    <font>
      <b/>
      <sz val="10"/>
      <color rgb="FF000000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 tint="-0.4999699890613556"/>
      <name val="Times New Roman"/>
      <family val="1"/>
    </font>
    <font>
      <sz val="12"/>
      <color theme="4" tint="0.39998000860214233"/>
      <name val="Times New Roman"/>
      <family val="1"/>
    </font>
    <font>
      <b/>
      <sz val="12"/>
      <color theme="4" tint="0.39998000860214233"/>
      <name val="Times New Roman"/>
      <family val="1"/>
    </font>
    <font>
      <sz val="12"/>
      <color theme="0" tint="-0.3499799966812134"/>
      <name val="Times New Roman"/>
      <family val="1"/>
    </font>
    <font>
      <b/>
      <sz val="8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DBDFF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6DAA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68" fillId="0" borderId="0" xfId="33" applyFont="1" applyFill="1" applyAlignment="1" applyProtection="1">
      <alignment horizontal="left" vertical="center"/>
      <protection locked="0"/>
    </xf>
    <xf numFmtId="0" fontId="0" fillId="0" borderId="0" xfId="33" applyFont="1" applyFill="1" applyAlignment="1" applyProtection="1">
      <alignment horizontal="center" vertical="center"/>
      <protection locked="0"/>
    </xf>
    <xf numFmtId="0" fontId="0" fillId="0" borderId="0" xfId="33" applyFont="1" applyFill="1" applyAlignment="1" applyProtection="1">
      <alignment vertical="center"/>
      <protection locked="0"/>
    </xf>
    <xf numFmtId="0" fontId="69" fillId="0" borderId="0" xfId="0" applyFont="1" applyAlignment="1">
      <alignment shrinkToFit="1"/>
    </xf>
    <xf numFmtId="0" fontId="70" fillId="33" borderId="10" xfId="33" applyFont="1" applyFill="1" applyBorder="1" applyAlignment="1" applyProtection="1">
      <alignment horizontal="center" vertical="center" wrapText="1"/>
      <protection locked="0"/>
    </xf>
    <xf numFmtId="0" fontId="71" fillId="33" borderId="11" xfId="33" applyFont="1" applyFill="1" applyBorder="1" applyAlignment="1" applyProtection="1">
      <alignment horizontal="center" vertical="center" wrapText="1"/>
      <protection locked="0"/>
    </xf>
    <xf numFmtId="0" fontId="71" fillId="33" borderId="12" xfId="33" applyFont="1" applyFill="1" applyBorder="1" applyAlignment="1" applyProtection="1">
      <alignment horizontal="center" vertical="center" wrapText="1"/>
      <protection locked="0"/>
    </xf>
    <xf numFmtId="0" fontId="72" fillId="33" borderId="13" xfId="33" applyFont="1" applyFill="1" applyBorder="1" applyAlignment="1" applyProtection="1">
      <alignment horizontal="center" vertical="center" wrapText="1"/>
      <protection locked="0"/>
    </xf>
    <xf numFmtId="10" fontId="73" fillId="0" borderId="0" xfId="0" applyNumberFormat="1" applyFont="1" applyAlignment="1">
      <alignment/>
    </xf>
    <xf numFmtId="0" fontId="74" fillId="34" borderId="14" xfId="33" applyFont="1" applyFill="1" applyBorder="1" applyAlignment="1" applyProtection="1">
      <alignment horizontal="center" vertical="center"/>
      <protection locked="0"/>
    </xf>
    <xf numFmtId="0" fontId="0" fillId="33" borderId="14" xfId="33" applyFont="1" applyFill="1" applyBorder="1" applyAlignment="1" applyProtection="1">
      <alignment horizontal="center" vertical="center"/>
      <protection locked="0"/>
    </xf>
    <xf numFmtId="0" fontId="75" fillId="33" borderId="11" xfId="33" applyFont="1" applyFill="1" applyBorder="1" applyAlignment="1" applyProtection="1">
      <alignment horizontal="center" vertical="center" wrapText="1"/>
      <protection locked="0"/>
    </xf>
    <xf numFmtId="0" fontId="75" fillId="33" borderId="12" xfId="33" applyFont="1" applyFill="1" applyBorder="1" applyAlignment="1" applyProtection="1">
      <alignment horizontal="center" vertical="center" wrapText="1"/>
      <protection locked="0"/>
    </xf>
    <xf numFmtId="0" fontId="0" fillId="33" borderId="15" xfId="33" applyFont="1" applyFill="1" applyBorder="1" applyAlignment="1" applyProtection="1">
      <alignment horizontal="center" vertical="center"/>
      <protection locked="0"/>
    </xf>
    <xf numFmtId="0" fontId="0" fillId="35" borderId="13" xfId="33" applyFont="1" applyFill="1" applyBorder="1" applyAlignment="1" applyProtection="1">
      <alignment horizontal="center" vertical="center"/>
      <protection locked="0"/>
    </xf>
    <xf numFmtId="0" fontId="51" fillId="0" borderId="0" xfId="33" applyFont="1" applyFill="1" applyAlignment="1" applyProtection="1">
      <alignment vertical="center"/>
      <protection locked="0"/>
    </xf>
    <xf numFmtId="0" fontId="76" fillId="0" borderId="16" xfId="33" applyFont="1" applyFill="1" applyBorder="1" applyAlignment="1" applyProtection="1">
      <alignment vertical="center"/>
      <protection locked="0"/>
    </xf>
    <xf numFmtId="0" fontId="77" fillId="0" borderId="0" xfId="33" applyFont="1" applyFill="1" applyAlignment="1">
      <alignment vertical="center"/>
    </xf>
    <xf numFmtId="0" fontId="76" fillId="0" borderId="17" xfId="33" applyFont="1" applyFill="1" applyBorder="1" applyAlignment="1" applyProtection="1">
      <alignment vertical="center"/>
      <protection locked="0"/>
    </xf>
    <xf numFmtId="0" fontId="70" fillId="33" borderId="16" xfId="33" applyFont="1" applyFill="1" applyBorder="1" applyAlignment="1">
      <alignment vertical="center"/>
    </xf>
    <xf numFmtId="0" fontId="70" fillId="34" borderId="14" xfId="33" applyFont="1" applyFill="1" applyBorder="1" applyAlignment="1" applyProtection="1">
      <alignment horizontal="center" vertical="center"/>
      <protection locked="0"/>
    </xf>
    <xf numFmtId="0" fontId="75" fillId="33" borderId="11" xfId="33" applyFont="1" applyFill="1" applyBorder="1" applyAlignment="1" applyProtection="1">
      <alignment horizontal="center" vertical="center"/>
      <protection locked="0"/>
    </xf>
    <xf numFmtId="0" fontId="0" fillId="35" borderId="15" xfId="33" applyFont="1" applyFill="1" applyBorder="1" applyAlignment="1" applyProtection="1">
      <alignment horizontal="center" vertical="center"/>
      <protection locked="0"/>
    </xf>
    <xf numFmtId="0" fontId="0" fillId="36" borderId="18" xfId="33" applyFont="1" applyFill="1" applyBorder="1" applyAlignment="1">
      <alignment horizontal="right" vertical="center"/>
    </xf>
    <xf numFmtId="0" fontId="70" fillId="36" borderId="19" xfId="33" applyFont="1" applyFill="1" applyBorder="1" applyAlignment="1">
      <alignment vertical="center"/>
    </xf>
    <xf numFmtId="0" fontId="78" fillId="0" borderId="0" xfId="33" applyFont="1" applyFill="1" applyAlignment="1" applyProtection="1">
      <alignment vertical="center"/>
      <protection locked="0"/>
    </xf>
    <xf numFmtId="0" fontId="51" fillId="37" borderId="20" xfId="33" applyFont="1" applyFill="1" applyBorder="1" applyAlignment="1" applyProtection="1">
      <alignment vertical="center"/>
      <protection locked="0"/>
    </xf>
    <xf numFmtId="0" fontId="0" fillId="0" borderId="21" xfId="33" applyFont="1" applyFill="1" applyBorder="1" applyAlignment="1" applyProtection="1">
      <alignment vertical="center"/>
      <protection locked="0"/>
    </xf>
    <xf numFmtId="0" fontId="0" fillId="38" borderId="22" xfId="33" applyFont="1" applyFill="1" applyBorder="1" applyAlignment="1">
      <alignment vertical="center"/>
    </xf>
    <xf numFmtId="0" fontId="0" fillId="38" borderId="23" xfId="33" applyFont="1" applyFill="1" applyBorder="1" applyAlignment="1">
      <alignment vertical="center"/>
    </xf>
    <xf numFmtId="0" fontId="78" fillId="38" borderId="22" xfId="33" applyFont="1" applyFill="1" applyBorder="1" applyAlignment="1">
      <alignment vertical="center"/>
    </xf>
    <xf numFmtId="0" fontId="75" fillId="33" borderId="24" xfId="33" applyFont="1" applyFill="1" applyBorder="1" applyAlignment="1" applyProtection="1">
      <alignment horizontal="center" vertical="center"/>
      <protection locked="0"/>
    </xf>
    <xf numFmtId="0" fontId="79" fillId="0" borderId="0" xfId="33" applyFont="1" applyFill="1" applyAlignment="1" applyProtection="1">
      <alignment horizontal="center" vertical="center"/>
      <protection locked="0"/>
    </xf>
    <xf numFmtId="0" fontId="69" fillId="0" borderId="0" xfId="0" applyFont="1" applyAlignment="1">
      <alignment/>
    </xf>
    <xf numFmtId="0" fontId="80" fillId="0" borderId="0" xfId="0" applyFont="1" applyAlignment="1">
      <alignment/>
    </xf>
    <xf numFmtId="0" fontId="70" fillId="39" borderId="10" xfId="33" applyFont="1" applyFill="1" applyBorder="1" applyAlignment="1" applyProtection="1">
      <alignment horizontal="center" vertical="center" wrapText="1"/>
      <protection locked="0"/>
    </xf>
    <xf numFmtId="0" fontId="71" fillId="39" borderId="11" xfId="33" applyFont="1" applyFill="1" applyBorder="1" applyAlignment="1" applyProtection="1">
      <alignment horizontal="center" vertical="center" wrapText="1"/>
      <protection locked="0"/>
    </xf>
    <xf numFmtId="0" fontId="71" fillId="39" borderId="12" xfId="33" applyFont="1" applyFill="1" applyBorder="1" applyAlignment="1" applyProtection="1">
      <alignment horizontal="center" vertical="center" wrapText="1"/>
      <protection locked="0"/>
    </xf>
    <xf numFmtId="0" fontId="72" fillId="39" borderId="13" xfId="33" applyFont="1" applyFill="1" applyBorder="1" applyAlignment="1" applyProtection="1">
      <alignment horizontal="center" vertical="center" wrapText="1"/>
      <protection locked="0"/>
    </xf>
    <xf numFmtId="10" fontId="81" fillId="0" borderId="0" xfId="0" applyNumberFormat="1" applyFont="1" applyAlignment="1">
      <alignment/>
    </xf>
    <xf numFmtId="0" fontId="0" fillId="39" borderId="14" xfId="33" applyFont="1" applyFill="1" applyBorder="1" applyAlignment="1" applyProtection="1">
      <alignment horizontal="center" vertical="center"/>
      <protection locked="0"/>
    </xf>
    <xf numFmtId="0" fontId="75" fillId="39" borderId="11" xfId="33" applyFont="1" applyFill="1" applyBorder="1" applyAlignment="1" applyProtection="1">
      <alignment horizontal="center" vertical="center" wrapText="1"/>
      <protection locked="0"/>
    </xf>
    <xf numFmtId="0" fontId="75" fillId="39" borderId="12" xfId="33" applyFont="1" applyFill="1" applyBorder="1" applyAlignment="1" applyProtection="1">
      <alignment horizontal="center" vertical="center" wrapText="1"/>
      <protection locked="0"/>
    </xf>
    <xf numFmtId="0" fontId="0" fillId="39" borderId="15" xfId="33" applyFont="1" applyFill="1" applyBorder="1" applyAlignment="1" applyProtection="1">
      <alignment horizontal="center" vertical="center"/>
      <protection locked="0"/>
    </xf>
    <xf numFmtId="0" fontId="75" fillId="39" borderId="11" xfId="33" applyFont="1" applyFill="1" applyBorder="1" applyAlignment="1" applyProtection="1">
      <alignment horizontal="center" vertical="center"/>
      <protection locked="0"/>
    </xf>
    <xf numFmtId="0" fontId="82" fillId="35" borderId="25" xfId="33" applyFont="1" applyFill="1" applyBorder="1" applyAlignment="1">
      <alignment vertical="center"/>
    </xf>
    <xf numFmtId="0" fontId="0" fillId="35" borderId="18" xfId="33" applyFont="1" applyFill="1" applyBorder="1" applyAlignment="1">
      <alignment horizontal="right" vertical="center"/>
    </xf>
    <xf numFmtId="0" fontId="70" fillId="35" borderId="19" xfId="33" applyFont="1" applyFill="1" applyBorder="1" applyAlignment="1">
      <alignment vertical="center"/>
    </xf>
    <xf numFmtId="0" fontId="75" fillId="39" borderId="24" xfId="33" applyFont="1" applyFill="1" applyBorder="1" applyAlignment="1" applyProtection="1">
      <alignment horizontal="center" vertical="center"/>
      <protection locked="0"/>
    </xf>
    <xf numFmtId="0" fontId="51" fillId="40" borderId="0" xfId="0" applyFont="1" applyFill="1" applyAlignment="1">
      <alignment/>
    </xf>
    <xf numFmtId="0" fontId="83" fillId="40" borderId="0" xfId="0" applyFont="1" applyFill="1" applyAlignment="1">
      <alignment horizontal="left"/>
    </xf>
    <xf numFmtId="0" fontId="51" fillId="40" borderId="0" xfId="0" applyFont="1" applyFill="1" applyAlignment="1">
      <alignment horizontal="left"/>
    </xf>
    <xf numFmtId="0" fontId="80" fillId="40" borderId="0" xfId="0" applyFont="1" applyFill="1" applyAlignment="1">
      <alignment horizontal="right"/>
    </xf>
    <xf numFmtId="0" fontId="80" fillId="40" borderId="11" xfId="0" applyFont="1" applyFill="1" applyBorder="1" applyAlignment="1">
      <alignment horizontal="center" vertical="center" wrapText="1"/>
    </xf>
    <xf numFmtId="0" fontId="80" fillId="40" borderId="26" xfId="0" applyFont="1" applyFill="1" applyBorder="1" applyAlignment="1">
      <alignment horizontal="center" vertical="center"/>
    </xf>
    <xf numFmtId="0" fontId="80" fillId="40" borderId="11" xfId="0" applyFont="1" applyFill="1" applyBorder="1" applyAlignment="1">
      <alignment horizontal="center" vertical="center"/>
    </xf>
    <xf numFmtId="0" fontId="51" fillId="40" borderId="27" xfId="0" applyFont="1" applyFill="1" applyBorder="1" applyAlignment="1">
      <alignment horizontal="center"/>
    </xf>
    <xf numFmtId="176" fontId="51" fillId="40" borderId="0" xfId="35" applyFont="1" applyFill="1" applyAlignment="1">
      <alignment horizontal="center"/>
    </xf>
    <xf numFmtId="0" fontId="51" fillId="40" borderId="28" xfId="0" applyFont="1" applyFill="1" applyBorder="1" applyAlignment="1">
      <alignment horizontal="center"/>
    </xf>
    <xf numFmtId="0" fontId="51" fillId="40" borderId="29" xfId="0" applyFont="1" applyFill="1" applyBorder="1" applyAlignment="1">
      <alignment horizontal="center"/>
    </xf>
    <xf numFmtId="0" fontId="51" fillId="40" borderId="0" xfId="0" applyFont="1" applyFill="1" applyAlignment="1">
      <alignment horizontal="center"/>
    </xf>
    <xf numFmtId="0" fontId="84" fillId="40" borderId="28" xfId="0" applyFont="1" applyFill="1" applyBorder="1" applyAlignment="1">
      <alignment horizontal="center"/>
    </xf>
    <xf numFmtId="0" fontId="84" fillId="40" borderId="30" xfId="0" applyFont="1" applyFill="1" applyBorder="1" applyAlignment="1">
      <alignment horizontal="center"/>
    </xf>
    <xf numFmtId="0" fontId="51" fillId="40" borderId="31" xfId="0" applyFont="1" applyFill="1" applyBorder="1" applyAlignment="1">
      <alignment horizontal="center"/>
    </xf>
    <xf numFmtId="176" fontId="51" fillId="40" borderId="12" xfId="35" applyFont="1" applyFill="1" applyBorder="1" applyAlignment="1">
      <alignment horizontal="center"/>
    </xf>
    <xf numFmtId="0" fontId="51" fillId="40" borderId="32" xfId="0" applyFont="1" applyFill="1" applyBorder="1" applyAlignment="1">
      <alignment horizontal="center"/>
    </xf>
    <xf numFmtId="0" fontId="51" fillId="40" borderId="33" xfId="0" applyFont="1" applyFill="1" applyBorder="1" applyAlignment="1">
      <alignment horizontal="center"/>
    </xf>
    <xf numFmtId="0" fontId="51" fillId="40" borderId="34" xfId="0" applyFont="1" applyFill="1" applyBorder="1" applyAlignment="1">
      <alignment horizontal="center"/>
    </xf>
    <xf numFmtId="0" fontId="84" fillId="40" borderId="35" xfId="0" applyFont="1" applyFill="1" applyBorder="1" applyAlignment="1">
      <alignment horizontal="center"/>
    </xf>
    <xf numFmtId="0" fontId="84" fillId="40" borderId="36" xfId="0" applyFont="1" applyFill="1" applyBorder="1" applyAlignment="1">
      <alignment horizontal="center"/>
    </xf>
    <xf numFmtId="0" fontId="84" fillId="40" borderId="32" xfId="0" applyFont="1" applyFill="1" applyBorder="1" applyAlignment="1">
      <alignment horizontal="center"/>
    </xf>
    <xf numFmtId="0" fontId="84" fillId="40" borderId="37" xfId="0" applyFont="1" applyFill="1" applyBorder="1" applyAlignment="1">
      <alignment horizontal="center"/>
    </xf>
    <xf numFmtId="0" fontId="51" fillId="40" borderId="38" xfId="0" applyFont="1" applyFill="1" applyBorder="1" applyAlignment="1">
      <alignment horizontal="center"/>
    </xf>
    <xf numFmtId="0" fontId="51" fillId="40" borderId="39" xfId="0" applyFont="1" applyFill="1" applyBorder="1" applyAlignment="1">
      <alignment horizontal="center"/>
    </xf>
    <xf numFmtId="0" fontId="51" fillId="40" borderId="12" xfId="0" applyFont="1" applyFill="1" applyBorder="1" applyAlignment="1">
      <alignment horizontal="center"/>
    </xf>
    <xf numFmtId="176" fontId="51" fillId="40" borderId="39" xfId="35" applyFont="1" applyFill="1" applyBorder="1" applyAlignment="1">
      <alignment horizontal="center"/>
    </xf>
    <xf numFmtId="0" fontId="51" fillId="40" borderId="40" xfId="0" applyFont="1" applyFill="1" applyBorder="1" applyAlignment="1">
      <alignment horizontal="center"/>
    </xf>
    <xf numFmtId="176" fontId="51" fillId="40" borderId="41" xfId="35" applyFont="1" applyFill="1" applyBorder="1" applyAlignment="1">
      <alignment horizontal="center"/>
    </xf>
    <xf numFmtId="0" fontId="51" fillId="40" borderId="42" xfId="0" applyFont="1" applyFill="1" applyBorder="1" applyAlignment="1">
      <alignment horizontal="center"/>
    </xf>
    <xf numFmtId="0" fontId="51" fillId="40" borderId="43" xfId="0" applyFont="1" applyFill="1" applyBorder="1" applyAlignment="1">
      <alignment horizontal="center"/>
    </xf>
    <xf numFmtId="0" fontId="51" fillId="40" borderId="44" xfId="0" applyFont="1" applyFill="1" applyBorder="1" applyAlignment="1">
      <alignment horizontal="center"/>
    </xf>
    <xf numFmtId="0" fontId="84" fillId="40" borderId="42" xfId="0" applyFont="1" applyFill="1" applyBorder="1" applyAlignment="1">
      <alignment horizontal="center"/>
    </xf>
    <xf numFmtId="0" fontId="84" fillId="40" borderId="45" xfId="0" applyFont="1" applyFill="1" applyBorder="1" applyAlignment="1">
      <alignment horizontal="center"/>
    </xf>
    <xf numFmtId="0" fontId="85" fillId="40" borderId="0" xfId="0" applyFont="1" applyFill="1" applyAlignment="1">
      <alignment/>
    </xf>
    <xf numFmtId="0" fontId="51" fillId="0" borderId="0" xfId="0" applyFont="1" applyAlignment="1">
      <alignment horizontal="right"/>
    </xf>
    <xf numFmtId="0" fontId="72" fillId="40" borderId="0" xfId="0" applyFont="1" applyFill="1" applyAlignment="1">
      <alignment/>
    </xf>
    <xf numFmtId="0" fontId="85" fillId="40" borderId="0" xfId="0" applyFont="1" applyFill="1" applyAlignment="1">
      <alignment horizontal="left" wrapText="1"/>
    </xf>
    <xf numFmtId="0" fontId="85" fillId="40" borderId="0" xfId="0" applyFont="1" applyFill="1" applyAlignment="1">
      <alignment wrapText="1"/>
    </xf>
    <xf numFmtId="0" fontId="51" fillId="40" borderId="0" xfId="0" applyFont="1" applyFill="1" applyAlignment="1">
      <alignment wrapText="1"/>
    </xf>
    <xf numFmtId="0" fontId="86" fillId="40" borderId="0" xfId="0" applyFont="1" applyFill="1" applyAlignment="1">
      <alignment vertical="top" wrapText="1"/>
    </xf>
    <xf numFmtId="0" fontId="0" fillId="0" borderId="0" xfId="33" applyFont="1" applyFill="1" applyAlignment="1" applyProtection="1">
      <alignment vertical="center"/>
      <protection locked="0"/>
    </xf>
    <xf numFmtId="0" fontId="70" fillId="36" borderId="25" xfId="33" applyFont="1" applyFill="1" applyBorder="1" applyAlignment="1">
      <alignment horizontal="center" vertical="center"/>
    </xf>
    <xf numFmtId="0" fontId="87" fillId="33" borderId="46" xfId="33" applyFont="1" applyFill="1" applyBorder="1" applyAlignment="1">
      <alignment horizontal="center" vertical="center"/>
    </xf>
    <xf numFmtId="0" fontId="0" fillId="33" borderId="46" xfId="33" applyFont="1" applyFill="1" applyBorder="1" applyAlignment="1">
      <alignment vertical="center"/>
    </xf>
    <xf numFmtId="0" fontId="70" fillId="33" borderId="47" xfId="33" applyFont="1" applyFill="1" applyBorder="1" applyAlignment="1">
      <alignment horizontal="left" vertical="center" wrapText="1"/>
    </xf>
    <xf numFmtId="0" fontId="70" fillId="33" borderId="17" xfId="33" applyFont="1" applyFill="1" applyBorder="1" applyAlignment="1">
      <alignment horizontal="left" vertical="center" wrapText="1"/>
    </xf>
    <xf numFmtId="0" fontId="70" fillId="33" borderId="46" xfId="33" applyFont="1" applyFill="1" applyBorder="1" applyAlignment="1">
      <alignment horizontal="left" vertical="center" wrapText="1"/>
    </xf>
    <xf numFmtId="0" fontId="70" fillId="33" borderId="19" xfId="33" applyFont="1" applyFill="1" applyBorder="1" applyAlignment="1">
      <alignment horizontal="left" vertical="center" wrapText="1"/>
    </xf>
    <xf numFmtId="0" fontId="70" fillId="33" borderId="48" xfId="33" applyFont="1" applyFill="1" applyBorder="1" applyAlignment="1">
      <alignment horizontal="right" vertical="center"/>
    </xf>
    <xf numFmtId="0" fontId="70" fillId="33" borderId="18" xfId="33" applyFont="1" applyFill="1" applyBorder="1" applyAlignment="1">
      <alignment horizontal="right" vertical="center"/>
    </xf>
    <xf numFmtId="0" fontId="70" fillId="33" borderId="49" xfId="33" applyFont="1" applyFill="1" applyBorder="1" applyAlignment="1">
      <alignment horizontal="center" vertical="center"/>
    </xf>
    <xf numFmtId="0" fontId="70" fillId="33" borderId="50" xfId="33" applyFont="1" applyFill="1" applyBorder="1" applyAlignment="1">
      <alignment horizontal="center" vertical="center"/>
    </xf>
    <xf numFmtId="0" fontId="0" fillId="33" borderId="49" xfId="33" applyFont="1" applyFill="1" applyBorder="1" applyAlignment="1">
      <alignment horizontal="right" vertical="center"/>
    </xf>
    <xf numFmtId="0" fontId="0" fillId="33" borderId="50" xfId="33" applyFont="1" applyFill="1" applyBorder="1" applyAlignment="1">
      <alignment horizontal="right" vertical="center"/>
    </xf>
    <xf numFmtId="0" fontId="70" fillId="33" borderId="51" xfId="33" applyFont="1" applyFill="1" applyBorder="1" applyAlignment="1">
      <alignment horizontal="left" vertical="center"/>
    </xf>
    <xf numFmtId="0" fontId="70" fillId="36" borderId="49" xfId="33" applyFont="1" applyFill="1" applyBorder="1" applyAlignment="1">
      <alignment horizontal="left" vertical="center"/>
    </xf>
    <xf numFmtId="0" fontId="82" fillId="34" borderId="52" xfId="33" applyFont="1" applyFill="1" applyBorder="1" applyAlignment="1" applyProtection="1">
      <alignment horizontal="center" vertical="center"/>
      <protection locked="0"/>
    </xf>
    <xf numFmtId="0" fontId="82" fillId="34" borderId="13" xfId="33" applyFont="1" applyFill="1" applyBorder="1" applyAlignment="1" applyProtection="1">
      <alignment horizontal="center" vertical="center"/>
      <protection locked="0"/>
    </xf>
    <xf numFmtId="0" fontId="72" fillId="37" borderId="49" xfId="33" applyFont="1" applyFill="1" applyBorder="1" applyAlignment="1" applyProtection="1">
      <alignment horizontal="left" vertical="center"/>
      <protection locked="0"/>
    </xf>
    <xf numFmtId="0" fontId="70" fillId="34" borderId="51" xfId="33" applyFont="1" applyFill="1" applyBorder="1" applyAlignment="1" applyProtection="1">
      <alignment horizontal="center" vertical="center"/>
      <protection locked="0"/>
    </xf>
    <xf numFmtId="0" fontId="82" fillId="34" borderId="51" xfId="33" applyFont="1" applyFill="1" applyBorder="1" applyAlignment="1" applyProtection="1">
      <alignment horizontal="center" vertical="center"/>
      <protection locked="0"/>
    </xf>
    <xf numFmtId="0" fontId="82" fillId="33" borderId="51" xfId="33" applyFont="1" applyFill="1" applyBorder="1" applyAlignment="1" applyProtection="1">
      <alignment horizontal="center" vertical="center"/>
      <protection locked="0"/>
    </xf>
    <xf numFmtId="0" fontId="72" fillId="35" borderId="51" xfId="33" applyFont="1" applyFill="1" applyBorder="1" applyAlignment="1" applyProtection="1">
      <alignment horizontal="center" vertical="center" wrapText="1"/>
      <protection locked="0"/>
    </xf>
    <xf numFmtId="0" fontId="82" fillId="35" borderId="49" xfId="33" applyFont="1" applyFill="1" applyBorder="1" applyAlignment="1">
      <alignment horizontal="left" vertical="center"/>
    </xf>
    <xf numFmtId="0" fontId="82" fillId="39" borderId="51" xfId="33" applyFont="1" applyFill="1" applyBorder="1" applyAlignment="1" applyProtection="1">
      <alignment horizontal="center" vertical="center"/>
      <protection locked="0"/>
    </xf>
    <xf numFmtId="0" fontId="51" fillId="40" borderId="21" xfId="0" applyFont="1" applyFill="1" applyBorder="1" applyAlignment="1">
      <alignment vertical="center" wrapText="1"/>
    </xf>
    <xf numFmtId="0" fontId="85" fillId="40" borderId="0" xfId="0" applyFont="1" applyFill="1" applyAlignment="1">
      <alignment horizontal="left" wrapText="1"/>
    </xf>
    <xf numFmtId="0" fontId="85" fillId="40" borderId="0" xfId="0" applyFont="1" applyFill="1" applyAlignment="1">
      <alignment horizontal="left" vertical="top" wrapText="1"/>
    </xf>
    <xf numFmtId="0" fontId="0" fillId="40" borderId="0" xfId="0" applyFill="1" applyAlignment="1">
      <alignment/>
    </xf>
    <xf numFmtId="0" fontId="80" fillId="40" borderId="20" xfId="0" applyFont="1" applyFill="1" applyBorder="1" applyAlignment="1">
      <alignment horizontal="center" vertical="center" wrapText="1"/>
    </xf>
    <xf numFmtId="0" fontId="80" fillId="40" borderId="53" xfId="0" applyFont="1" applyFill="1" applyBorder="1" applyAlignment="1">
      <alignment horizontal="center" vertical="center"/>
    </xf>
    <xf numFmtId="0" fontId="51" fillId="40" borderId="53" xfId="0" applyFont="1" applyFill="1" applyBorder="1" applyAlignment="1">
      <alignment vertical="center" wrapText="1"/>
    </xf>
    <xf numFmtId="0" fontId="82" fillId="41" borderId="49" xfId="33" applyFont="1" applyFill="1" applyBorder="1" applyAlignment="1">
      <alignment vertical="center"/>
    </xf>
    <xf numFmtId="0" fontId="0" fillId="41" borderId="49" xfId="33" applyFont="1" applyFill="1" applyBorder="1" applyAlignment="1">
      <alignment horizontal="right" vertical="center"/>
    </xf>
    <xf numFmtId="0" fontId="72" fillId="41" borderId="51" xfId="33" applyFont="1" applyFill="1" applyBorder="1" applyAlignment="1">
      <alignment horizontal="left" vertical="center"/>
    </xf>
    <xf numFmtId="0" fontId="70" fillId="41" borderId="16" xfId="33" applyFont="1" applyFill="1" applyBorder="1" applyAlignment="1">
      <alignment vertical="center"/>
    </xf>
    <xf numFmtId="0" fontId="82" fillId="41" borderId="52" xfId="33" applyFont="1" applyFill="1" applyBorder="1" applyAlignment="1">
      <alignment vertical="center"/>
    </xf>
    <xf numFmtId="0" fontId="0" fillId="41" borderId="52" xfId="33" applyFont="1" applyFill="1" applyBorder="1" applyAlignment="1">
      <alignment horizontal="right" vertical="center"/>
    </xf>
    <xf numFmtId="0" fontId="87" fillId="42" borderId="54" xfId="33" applyFont="1" applyFill="1" applyBorder="1" applyAlignment="1">
      <alignment horizontal="center" vertical="center"/>
    </xf>
    <xf numFmtId="0" fontId="0" fillId="42" borderId="55" xfId="33" applyFont="1" applyFill="1" applyBorder="1" applyAlignment="1">
      <alignment vertical="center"/>
    </xf>
    <xf numFmtId="0" fontId="72" fillId="41" borderId="47" xfId="33" applyFont="1" applyFill="1" applyBorder="1" applyAlignment="1">
      <alignment horizontal="left" vertical="center" wrapText="1"/>
    </xf>
    <xf numFmtId="0" fontId="72" fillId="41" borderId="17" xfId="33" applyFont="1" applyFill="1" applyBorder="1" applyAlignment="1">
      <alignment horizontal="left" vertical="center" wrapText="1"/>
    </xf>
    <xf numFmtId="0" fontId="70" fillId="41" borderId="48" xfId="33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88" fillId="34" borderId="14" xfId="33" applyFont="1" applyFill="1" applyBorder="1" applyAlignment="1" applyProtection="1">
      <alignment horizontal="center" vertical="center"/>
      <protection locked="0"/>
    </xf>
    <xf numFmtId="0" fontId="0" fillId="11" borderId="46" xfId="0" applyFill="1" applyBorder="1" applyAlignment="1">
      <alignment horizontal="left" vertical="center"/>
    </xf>
    <xf numFmtId="0" fontId="0" fillId="11" borderId="19" xfId="0" applyFill="1" applyBorder="1" applyAlignment="1">
      <alignment horizontal="left" vertical="center"/>
    </xf>
    <xf numFmtId="0" fontId="89" fillId="34" borderId="14" xfId="33" applyFont="1" applyFill="1" applyBorder="1" applyAlignment="1" applyProtection="1">
      <alignment horizontal="center" vertical="center"/>
      <protection locked="0"/>
    </xf>
    <xf numFmtId="0" fontId="90" fillId="34" borderId="14" xfId="33" applyFont="1" applyFill="1" applyBorder="1" applyAlignment="1" applyProtection="1">
      <alignment horizontal="center" vertical="center"/>
      <protection locked="0"/>
    </xf>
    <xf numFmtId="0" fontId="91" fillId="39" borderId="12" xfId="33" applyFont="1" applyFill="1" applyBorder="1" applyAlignment="1" applyProtection="1">
      <alignment horizontal="center" vertical="center" wrapText="1"/>
      <protection locked="0"/>
    </xf>
    <xf numFmtId="0" fontId="92" fillId="34" borderId="14" xfId="33" applyFont="1" applyFill="1" applyBorder="1" applyAlignment="1" applyProtection="1">
      <alignment horizontal="center" vertical="center"/>
      <protection locked="0"/>
    </xf>
    <xf numFmtId="0" fontId="93" fillId="39" borderId="12" xfId="33" applyFont="1" applyFill="1" applyBorder="1" applyAlignment="1" applyProtection="1">
      <alignment horizontal="center" vertical="center" wrapText="1"/>
      <protection locked="0"/>
    </xf>
    <xf numFmtId="0" fontId="91" fillId="33" borderId="12" xfId="3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66675</xdr:colOff>
      <xdr:row>7</xdr:row>
      <xdr:rowOff>19050</xdr:rowOff>
    </xdr:from>
    <xdr:ext cx="2009775" cy="485775"/>
    <xdr:sp>
      <xdr:nvSpPr>
        <xdr:cNvPr id="1" name="文字方塊 1"/>
        <xdr:cNvSpPr txBox="1">
          <a:spLocks noChangeArrowheads="1"/>
        </xdr:cNvSpPr>
      </xdr:nvSpPr>
      <xdr:spPr>
        <a:xfrm>
          <a:off x="10725150" y="1743075"/>
          <a:ext cx="2009775" cy="485775"/>
        </a:xfrm>
        <a:prstGeom prst="rect">
          <a:avLst/>
        </a:prstGeom>
        <a:solidFill>
          <a:srgbClr val="F6FEAC"/>
        </a:solidFill>
        <a:ln w="9528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填入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投保金額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或</a:t>
          </a:r>
          <a:r>
            <a:rPr lang="en-US" cap="none" sz="1100" b="1" i="0" u="sng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投保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時之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月實際工資</a:t>
          </a:r>
        </a:p>
      </xdr:txBody>
    </xdr:sp>
    <xdr:clientData/>
  </xdr:oneCellAnchor>
  <xdr:oneCellAnchor>
    <xdr:from>
      <xdr:col>14</xdr:col>
      <xdr:colOff>66675</xdr:colOff>
      <xdr:row>7</xdr:row>
      <xdr:rowOff>19050</xdr:rowOff>
    </xdr:from>
    <xdr:ext cx="2009775" cy="485775"/>
    <xdr:sp>
      <xdr:nvSpPr>
        <xdr:cNvPr id="2" name="文字方塊 2"/>
        <xdr:cNvSpPr txBox="1">
          <a:spLocks noChangeArrowheads="1"/>
        </xdr:cNvSpPr>
      </xdr:nvSpPr>
      <xdr:spPr>
        <a:xfrm>
          <a:off x="10725150" y="1743075"/>
          <a:ext cx="2009775" cy="485775"/>
        </a:xfrm>
        <a:prstGeom prst="rect">
          <a:avLst/>
        </a:prstGeom>
        <a:solidFill>
          <a:srgbClr val="F6FEAC"/>
        </a:solidFill>
        <a:ln w="9528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填入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投保金額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或</a:t>
          </a:r>
          <a:r>
            <a:rPr lang="en-US" cap="none" sz="1100" b="1" i="0" u="sng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投保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時之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月實際工資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zoomScale="110" zoomScaleNormal="110" zoomScalePageLayoutView="0" workbookViewId="0" topLeftCell="A1">
      <selection activeCell="O9" sqref="O9"/>
    </sheetView>
  </sheetViews>
  <sheetFormatPr defaultColWidth="9.00390625" defaultRowHeight="15.75"/>
  <cols>
    <col min="1" max="1" width="10.625" style="2" customWidth="1"/>
    <col min="2" max="2" width="10.25390625" style="2" hidden="1" customWidth="1"/>
    <col min="3" max="3" width="10.25390625" style="2" bestFit="1" customWidth="1"/>
    <col min="4" max="4" width="12.75390625" style="2" customWidth="1"/>
    <col min="5" max="6" width="9.50390625" style="2" customWidth="1"/>
    <col min="7" max="7" width="12.25390625" style="3" customWidth="1"/>
    <col min="8" max="8" width="13.25390625" style="3" customWidth="1"/>
    <col min="9" max="9" width="5.75390625" style="3" customWidth="1"/>
    <col min="10" max="10" width="11.00390625" style="3" customWidth="1"/>
    <col min="11" max="11" width="10.875" style="3" customWidth="1"/>
    <col min="12" max="12" width="14.50390625" style="3" customWidth="1"/>
    <col min="13" max="13" width="8.125" style="3" customWidth="1"/>
    <col min="14" max="14" width="11.50390625" style="3" customWidth="1"/>
    <col min="15" max="15" width="7.375" style="3" customWidth="1"/>
    <col min="16" max="16384" width="9.00390625" style="3" customWidth="1"/>
  </cols>
  <sheetData>
    <row r="1" spans="1:3" ht="24.75" customHeight="1">
      <c r="A1" s="1" t="s">
        <v>49</v>
      </c>
      <c r="B1" s="1"/>
      <c r="C1" s="1"/>
    </row>
    <row r="2" spans="1:3" ht="11.25" customHeight="1" thickBot="1">
      <c r="A2" s="1"/>
      <c r="B2" s="1"/>
      <c r="C2" s="1"/>
    </row>
    <row r="3" spans="1:11" ht="17.25" thickBot="1">
      <c r="A3" s="110" t="s">
        <v>0</v>
      </c>
      <c r="B3" s="111" t="s">
        <v>1</v>
      </c>
      <c r="C3" s="107" t="s">
        <v>42</v>
      </c>
      <c r="D3" s="112" t="s">
        <v>2</v>
      </c>
      <c r="E3" s="112"/>
      <c r="F3" s="112"/>
      <c r="G3" s="112"/>
      <c r="H3" s="113" t="s">
        <v>3</v>
      </c>
      <c r="J3" s="4" t="s">
        <v>4</v>
      </c>
      <c r="K3" s="4" t="s">
        <v>5</v>
      </c>
    </row>
    <row r="4" spans="1:11" ht="33">
      <c r="A4" s="110"/>
      <c r="B4" s="111"/>
      <c r="C4" s="108"/>
      <c r="D4" s="5" t="s">
        <v>6</v>
      </c>
      <c r="E4" s="6" t="s">
        <v>7</v>
      </c>
      <c r="F4" s="7" t="s">
        <v>8</v>
      </c>
      <c r="G4" s="8" t="s">
        <v>9</v>
      </c>
      <c r="H4" s="113"/>
      <c r="J4" s="9">
        <v>0.105</v>
      </c>
      <c r="K4" s="9">
        <v>0.01</v>
      </c>
    </row>
    <row r="5" spans="1:8" ht="16.5" customHeight="1">
      <c r="A5" s="135">
        <v>1500</v>
      </c>
      <c r="B5" s="10">
        <v>11100</v>
      </c>
      <c r="C5" s="141">
        <v>25250</v>
      </c>
      <c r="D5" s="11">
        <v>255</v>
      </c>
      <c r="E5" s="12">
        <v>894</v>
      </c>
      <c r="F5" s="143">
        <v>25</v>
      </c>
      <c r="G5" s="14">
        <v>919</v>
      </c>
      <c r="H5" s="15">
        <f aca="true" t="shared" si="0" ref="H5:H36">ROUND(A5*0.06,0)</f>
        <v>90</v>
      </c>
    </row>
    <row r="6" spans="1:8" ht="16.5" customHeight="1">
      <c r="A6" s="135">
        <v>3000</v>
      </c>
      <c r="B6" s="10">
        <v>11100</v>
      </c>
      <c r="C6" s="141">
        <v>25250</v>
      </c>
      <c r="D6" s="11">
        <v>255</v>
      </c>
      <c r="E6" s="12">
        <v>894</v>
      </c>
      <c r="F6" s="143">
        <v>25</v>
      </c>
      <c r="G6" s="14">
        <v>919</v>
      </c>
      <c r="H6" s="15">
        <f t="shared" si="0"/>
        <v>180</v>
      </c>
    </row>
    <row r="7" spans="1:10" ht="16.5" customHeight="1">
      <c r="A7" s="135">
        <v>4500</v>
      </c>
      <c r="B7" s="10">
        <v>11100</v>
      </c>
      <c r="C7" s="141">
        <v>25250</v>
      </c>
      <c r="D7" s="11">
        <v>255</v>
      </c>
      <c r="E7" s="12">
        <v>894</v>
      </c>
      <c r="F7" s="143">
        <v>25</v>
      </c>
      <c r="G7" s="14">
        <v>919</v>
      </c>
      <c r="H7" s="15">
        <f t="shared" si="0"/>
        <v>270</v>
      </c>
      <c r="J7" s="16" t="s">
        <v>10</v>
      </c>
    </row>
    <row r="8" spans="1:10" ht="16.5" customHeight="1" thickBot="1">
      <c r="A8" s="135">
        <v>6000</v>
      </c>
      <c r="B8" s="10">
        <v>11100</v>
      </c>
      <c r="C8" s="141">
        <v>25250</v>
      </c>
      <c r="D8" s="11">
        <v>255</v>
      </c>
      <c r="E8" s="12">
        <v>894</v>
      </c>
      <c r="F8" s="143">
        <v>25</v>
      </c>
      <c r="G8" s="14">
        <v>919</v>
      </c>
      <c r="H8" s="15">
        <f t="shared" si="0"/>
        <v>360</v>
      </c>
      <c r="J8" s="16"/>
    </row>
    <row r="9" spans="1:15" ht="16.5" customHeight="1" thickBot="1">
      <c r="A9" s="135">
        <v>7500</v>
      </c>
      <c r="B9" s="10">
        <v>11100</v>
      </c>
      <c r="C9" s="141">
        <v>25250</v>
      </c>
      <c r="D9" s="11">
        <v>255</v>
      </c>
      <c r="E9" s="12">
        <v>894</v>
      </c>
      <c r="F9" s="143">
        <v>25</v>
      </c>
      <c r="G9" s="14">
        <v>919</v>
      </c>
      <c r="H9" s="15">
        <f t="shared" si="0"/>
        <v>450</v>
      </c>
      <c r="J9" s="109" t="s">
        <v>11</v>
      </c>
      <c r="K9" s="109"/>
      <c r="L9" s="109"/>
      <c r="M9" s="109"/>
      <c r="N9" s="17">
        <v>25250</v>
      </c>
      <c r="O9" s="18"/>
    </row>
    <row r="10" spans="1:15" ht="16.5" customHeight="1" thickBot="1">
      <c r="A10" s="135">
        <v>8700</v>
      </c>
      <c r="B10" s="10">
        <v>11100</v>
      </c>
      <c r="C10" s="141">
        <v>25250</v>
      </c>
      <c r="D10" s="11">
        <v>255</v>
      </c>
      <c r="E10" s="12">
        <v>894</v>
      </c>
      <c r="F10" s="143">
        <v>25</v>
      </c>
      <c r="G10" s="14">
        <v>919</v>
      </c>
      <c r="H10" s="15">
        <f t="shared" si="0"/>
        <v>522</v>
      </c>
      <c r="J10" s="109" t="s">
        <v>12</v>
      </c>
      <c r="K10" s="109"/>
      <c r="L10" s="109"/>
      <c r="M10" s="109"/>
      <c r="N10" s="19">
        <v>30</v>
      </c>
      <c r="O10" s="18"/>
    </row>
    <row r="11" spans="1:14" ht="16.5" customHeight="1" thickBot="1">
      <c r="A11" s="135">
        <v>9900</v>
      </c>
      <c r="B11" s="10">
        <v>11100</v>
      </c>
      <c r="C11" s="141">
        <v>25250</v>
      </c>
      <c r="D11" s="11">
        <v>255</v>
      </c>
      <c r="E11" s="12">
        <v>894</v>
      </c>
      <c r="F11" s="143">
        <v>25</v>
      </c>
      <c r="G11" s="14">
        <v>919</v>
      </c>
      <c r="H11" s="15">
        <f t="shared" si="0"/>
        <v>594</v>
      </c>
      <c r="J11" s="101" t="s">
        <v>43</v>
      </c>
      <c r="K11" s="103">
        <f>_xlfn.IFERROR(IF(N9&lt;1500,11100,INDEX(B5:B64,MATCH(VLOOKUP(N9,A5:A64,1,TRUE),A5:A64,0)+IF(VLOOKUP(N9,A5:A64,1,TRUE)=N9,0,1))),"")</f>
        <v>25250</v>
      </c>
      <c r="L11" s="105" t="s">
        <v>44</v>
      </c>
      <c r="M11" s="105"/>
      <c r="N11" s="20">
        <f>_xlfn.IFERROR(ROUND(K11*$J$4*20%/30*N10,0)+ROUND(K11*$K$4*20%/30*N10,0),"")</f>
        <v>581</v>
      </c>
    </row>
    <row r="12" spans="1:14" ht="16.5" customHeight="1">
      <c r="A12" s="135">
        <v>11100</v>
      </c>
      <c r="B12" s="21">
        <v>11100</v>
      </c>
      <c r="C12" s="141">
        <v>25250</v>
      </c>
      <c r="D12" s="11">
        <f aca="true" t="shared" si="1" ref="D12:D38">ROUND($A12*$J$4*20%,0)+ROUND($A12*$K$4*20%,0)</f>
        <v>255</v>
      </c>
      <c r="E12" s="22">
        <f aca="true" t="shared" si="2" ref="E12:E38">ROUND($A12*$J$4*70%,0)+ROUND($A12*$K$4*70%,0)</f>
        <v>894</v>
      </c>
      <c r="F12" s="143">
        <v>25</v>
      </c>
      <c r="G12" s="14">
        <f aca="true" t="shared" si="3" ref="G12:G64">E12+F12</f>
        <v>919</v>
      </c>
      <c r="H12" s="15">
        <f t="shared" si="0"/>
        <v>666</v>
      </c>
      <c r="J12" s="102"/>
      <c r="K12" s="104"/>
      <c r="L12" s="95" t="s">
        <v>47</v>
      </c>
      <c r="M12" s="96"/>
      <c r="N12" s="99">
        <f>_xlfn.IFERROR(ROUND(K11*$J$4*70%/30*N10,0)+ROUND(K11*$K$4*70%/30*N10,0),"")+IF(ROUND(ROUND(K13*0.03%/30*N10,1)+ROUND(K13*0.07%/30*N10,1),1)&lt;1,1,ROUND((K13*0.03%/30*N10)+(K13*0.07%/30*N10),0))</f>
        <v>2058</v>
      </c>
    </row>
    <row r="13" spans="1:14" ht="16.5" customHeight="1" thickBot="1">
      <c r="A13" s="138">
        <v>12540</v>
      </c>
      <c r="B13" s="21">
        <v>12540</v>
      </c>
      <c r="C13" s="141">
        <v>25250</v>
      </c>
      <c r="D13" s="11">
        <f t="shared" si="1"/>
        <v>288</v>
      </c>
      <c r="E13" s="22">
        <f t="shared" si="2"/>
        <v>1010</v>
      </c>
      <c r="F13" s="143">
        <v>25</v>
      </c>
      <c r="G13" s="14">
        <f t="shared" si="3"/>
        <v>1035</v>
      </c>
      <c r="H13" s="23">
        <f t="shared" si="0"/>
        <v>752</v>
      </c>
      <c r="J13" s="93" t="s">
        <v>48</v>
      </c>
      <c r="K13" s="94">
        <f>_xlfn.IFERROR(IF(N9&lt;25250,25250,INDEX(C5:C64,MATCH(VLOOKUP(N9,A5:A64,1,TRUE),A5:A64,0)+IF(VLOOKUP(N9,A5:A64,1,TRUE)=N9,0,1))),"")</f>
        <v>25250</v>
      </c>
      <c r="L13" s="97"/>
      <c r="M13" s="98"/>
      <c r="N13" s="100"/>
    </row>
    <row r="14" spans="1:14" ht="16.5" customHeight="1" thickBot="1">
      <c r="A14" s="138">
        <v>13500</v>
      </c>
      <c r="B14" s="21">
        <v>13500</v>
      </c>
      <c r="C14" s="141">
        <v>25250</v>
      </c>
      <c r="D14" s="11">
        <f t="shared" si="1"/>
        <v>311</v>
      </c>
      <c r="E14" s="22">
        <f t="shared" si="2"/>
        <v>1087</v>
      </c>
      <c r="F14" s="143">
        <v>25</v>
      </c>
      <c r="G14" s="14">
        <f t="shared" si="3"/>
        <v>1112</v>
      </c>
      <c r="H14" s="23">
        <f t="shared" si="0"/>
        <v>810</v>
      </c>
      <c r="J14" s="92" t="s">
        <v>45</v>
      </c>
      <c r="K14" s="24">
        <f>_xlfn.IFERROR(IF(N9&lt;1500,1500,INDEX(A5:A64,MATCH(VLOOKUP(N9,A5:A64,1,TRUE),A5:A64,0)+IF(VLOOKUP(N9,A5:A64,1,TRUE)=N9,0,1))),"")</f>
        <v>25250</v>
      </c>
      <c r="L14" s="106" t="s">
        <v>46</v>
      </c>
      <c r="M14" s="106"/>
      <c r="N14" s="25">
        <f>_xlfn.IFERROR(ROUND(K14*6%/30*N10,0),"")</f>
        <v>1515</v>
      </c>
    </row>
    <row r="15" spans="1:8" ht="16.5" customHeight="1">
      <c r="A15" s="138">
        <v>15840</v>
      </c>
      <c r="B15" s="21">
        <v>15840</v>
      </c>
      <c r="C15" s="141">
        <v>25250</v>
      </c>
      <c r="D15" s="11">
        <f t="shared" si="1"/>
        <v>365</v>
      </c>
      <c r="E15" s="22">
        <f t="shared" si="2"/>
        <v>1275</v>
      </c>
      <c r="F15" s="143">
        <v>25</v>
      </c>
      <c r="G15" s="14">
        <f t="shared" si="3"/>
        <v>1300</v>
      </c>
      <c r="H15" s="23">
        <f t="shared" si="0"/>
        <v>950</v>
      </c>
    </row>
    <row r="16" spans="1:12" ht="16.5" customHeight="1">
      <c r="A16" s="138">
        <v>16500</v>
      </c>
      <c r="B16" s="21">
        <v>16500</v>
      </c>
      <c r="C16" s="141">
        <v>25250</v>
      </c>
      <c r="D16" s="11">
        <f t="shared" si="1"/>
        <v>380</v>
      </c>
      <c r="E16" s="22">
        <f t="shared" si="2"/>
        <v>1329</v>
      </c>
      <c r="F16" s="143">
        <v>25</v>
      </c>
      <c r="G16" s="14">
        <f t="shared" si="3"/>
        <v>1354</v>
      </c>
      <c r="H16" s="23">
        <f t="shared" si="0"/>
        <v>990</v>
      </c>
      <c r="J16" s="91"/>
      <c r="L16" s="91"/>
    </row>
    <row r="17" spans="1:10" ht="16.5" customHeight="1" thickBot="1">
      <c r="A17" s="138">
        <v>17280</v>
      </c>
      <c r="B17" s="21">
        <v>17280</v>
      </c>
      <c r="C17" s="141">
        <v>25250</v>
      </c>
      <c r="D17" s="11">
        <f t="shared" si="1"/>
        <v>398</v>
      </c>
      <c r="E17" s="22">
        <f t="shared" si="2"/>
        <v>1391</v>
      </c>
      <c r="F17" s="143">
        <v>25</v>
      </c>
      <c r="G17" s="14">
        <f t="shared" si="3"/>
        <v>1416</v>
      </c>
      <c r="H17" s="23">
        <f t="shared" si="0"/>
        <v>1037</v>
      </c>
      <c r="J17" s="26" t="s">
        <v>17</v>
      </c>
    </row>
    <row r="18" spans="1:12" ht="16.5" customHeight="1">
      <c r="A18" s="138">
        <v>17880</v>
      </c>
      <c r="B18" s="21">
        <v>17880</v>
      </c>
      <c r="C18" s="141">
        <v>25250</v>
      </c>
      <c r="D18" s="11">
        <f t="shared" si="1"/>
        <v>411</v>
      </c>
      <c r="E18" s="22">
        <f t="shared" si="2"/>
        <v>1439</v>
      </c>
      <c r="F18" s="143">
        <v>25</v>
      </c>
      <c r="G18" s="14">
        <f t="shared" si="3"/>
        <v>1464</v>
      </c>
      <c r="H18" s="23">
        <f t="shared" si="0"/>
        <v>1073</v>
      </c>
      <c r="J18" s="27" t="s">
        <v>18</v>
      </c>
      <c r="K18" s="28">
        <v>20</v>
      </c>
      <c r="L18" s="3" t="s">
        <v>19</v>
      </c>
    </row>
    <row r="19" spans="1:11" ht="16.5" customHeight="1" thickBot="1">
      <c r="A19" s="138">
        <v>19047</v>
      </c>
      <c r="B19" s="21">
        <v>19047</v>
      </c>
      <c r="C19" s="141">
        <v>25250</v>
      </c>
      <c r="D19" s="11">
        <f t="shared" si="1"/>
        <v>438</v>
      </c>
      <c r="E19" s="22">
        <f t="shared" si="2"/>
        <v>1533</v>
      </c>
      <c r="F19" s="143">
        <v>25</v>
      </c>
      <c r="G19" s="14">
        <f t="shared" si="3"/>
        <v>1558</v>
      </c>
      <c r="H19" s="23">
        <f t="shared" si="0"/>
        <v>1143</v>
      </c>
      <c r="J19" s="29" t="s">
        <v>20</v>
      </c>
      <c r="K19" s="30">
        <f>31-K18</f>
        <v>11</v>
      </c>
    </row>
    <row r="20" spans="1:8" ht="16.5" customHeight="1">
      <c r="A20" s="138">
        <v>20008</v>
      </c>
      <c r="B20" s="21">
        <v>20008</v>
      </c>
      <c r="C20" s="141">
        <v>25250</v>
      </c>
      <c r="D20" s="11">
        <f t="shared" si="1"/>
        <v>460</v>
      </c>
      <c r="E20" s="22">
        <f t="shared" si="2"/>
        <v>1611</v>
      </c>
      <c r="F20" s="143">
        <v>25</v>
      </c>
      <c r="G20" s="14">
        <f t="shared" si="3"/>
        <v>1636</v>
      </c>
      <c r="H20" s="23">
        <f t="shared" si="0"/>
        <v>1200</v>
      </c>
    </row>
    <row r="21" spans="1:8" ht="16.5" customHeight="1">
      <c r="A21" s="138">
        <v>21009</v>
      </c>
      <c r="B21" s="21">
        <v>21009</v>
      </c>
      <c r="C21" s="141">
        <v>25250</v>
      </c>
      <c r="D21" s="11">
        <f t="shared" si="1"/>
        <v>483</v>
      </c>
      <c r="E21" s="22">
        <f t="shared" si="2"/>
        <v>1691</v>
      </c>
      <c r="F21" s="143">
        <v>25</v>
      </c>
      <c r="G21" s="14">
        <f t="shared" si="3"/>
        <v>1716</v>
      </c>
      <c r="H21" s="23">
        <f t="shared" si="0"/>
        <v>1261</v>
      </c>
    </row>
    <row r="22" spans="1:10" ht="16.5" customHeight="1" thickBot="1">
      <c r="A22" s="138">
        <v>22000</v>
      </c>
      <c r="B22" s="21">
        <v>22000</v>
      </c>
      <c r="C22" s="141">
        <v>25250</v>
      </c>
      <c r="D22" s="11">
        <f t="shared" si="1"/>
        <v>506</v>
      </c>
      <c r="E22" s="22">
        <f t="shared" si="2"/>
        <v>1771</v>
      </c>
      <c r="F22" s="143">
        <v>25</v>
      </c>
      <c r="G22" s="14">
        <f t="shared" si="3"/>
        <v>1796</v>
      </c>
      <c r="H22" s="23">
        <f t="shared" si="0"/>
        <v>1320</v>
      </c>
      <c r="J22" s="26" t="s">
        <v>21</v>
      </c>
    </row>
    <row r="23" spans="1:11" ht="16.5" customHeight="1">
      <c r="A23" s="138">
        <v>23100</v>
      </c>
      <c r="B23" s="21">
        <v>23100</v>
      </c>
      <c r="C23" s="141">
        <v>25250</v>
      </c>
      <c r="D23" s="11">
        <f t="shared" si="1"/>
        <v>531</v>
      </c>
      <c r="E23" s="22">
        <f t="shared" si="2"/>
        <v>1860</v>
      </c>
      <c r="F23" s="143">
        <v>25</v>
      </c>
      <c r="G23" s="14">
        <f t="shared" si="3"/>
        <v>1885</v>
      </c>
      <c r="H23" s="23">
        <f t="shared" si="0"/>
        <v>1386</v>
      </c>
      <c r="J23" s="27" t="s">
        <v>22</v>
      </c>
      <c r="K23" s="28">
        <v>6000</v>
      </c>
    </row>
    <row r="24" spans="1:11" ht="16.5" customHeight="1" thickBot="1">
      <c r="A24" s="138">
        <v>24000</v>
      </c>
      <c r="B24" s="21">
        <v>24000</v>
      </c>
      <c r="C24" s="141">
        <v>25250</v>
      </c>
      <c r="D24" s="11">
        <f t="shared" si="1"/>
        <v>552</v>
      </c>
      <c r="E24" s="22">
        <f t="shared" si="2"/>
        <v>1932</v>
      </c>
      <c r="F24" s="143">
        <v>25</v>
      </c>
      <c r="G24" s="14">
        <f t="shared" si="3"/>
        <v>1957</v>
      </c>
      <c r="H24" s="23">
        <f t="shared" si="0"/>
        <v>1440</v>
      </c>
      <c r="J24" s="31" t="s">
        <v>23</v>
      </c>
      <c r="K24" s="30">
        <f>ROUND(K23*2.11%,0)</f>
        <v>127</v>
      </c>
    </row>
    <row r="25" spans="1:8" ht="16.5" customHeight="1">
      <c r="A25" s="21">
        <v>25250</v>
      </c>
      <c r="B25" s="21">
        <v>25250</v>
      </c>
      <c r="C25" s="21">
        <v>25250</v>
      </c>
      <c r="D25" s="11">
        <f t="shared" si="1"/>
        <v>581</v>
      </c>
      <c r="E25" s="22">
        <f t="shared" si="2"/>
        <v>2033</v>
      </c>
      <c r="F25" s="13">
        <f aca="true" t="shared" si="4" ref="F25:F48">ROUND(ROUND(A25*0.03%,1)+ROUND(A25*0.07%,1),0)</f>
        <v>25</v>
      </c>
      <c r="G25" s="14">
        <f t="shared" si="3"/>
        <v>2058</v>
      </c>
      <c r="H25" s="23">
        <f t="shared" si="0"/>
        <v>1515</v>
      </c>
    </row>
    <row r="26" spans="1:8" ht="16.5" customHeight="1">
      <c r="A26" s="21">
        <v>26400</v>
      </c>
      <c r="B26" s="21">
        <v>26400</v>
      </c>
      <c r="C26" s="21">
        <v>26400</v>
      </c>
      <c r="D26" s="11">
        <f t="shared" si="1"/>
        <v>607</v>
      </c>
      <c r="E26" s="22">
        <f t="shared" si="2"/>
        <v>2125</v>
      </c>
      <c r="F26" s="13">
        <f t="shared" si="4"/>
        <v>26</v>
      </c>
      <c r="G26" s="14">
        <f t="shared" si="3"/>
        <v>2151</v>
      </c>
      <c r="H26" s="23">
        <f t="shared" si="0"/>
        <v>1584</v>
      </c>
    </row>
    <row r="27" spans="1:8" ht="16.5" customHeight="1">
      <c r="A27" s="21">
        <v>27600</v>
      </c>
      <c r="B27" s="21">
        <v>27600</v>
      </c>
      <c r="C27" s="21">
        <v>27600</v>
      </c>
      <c r="D27" s="11">
        <f t="shared" si="1"/>
        <v>635</v>
      </c>
      <c r="E27" s="22">
        <f t="shared" si="2"/>
        <v>2222</v>
      </c>
      <c r="F27" s="13">
        <f t="shared" si="4"/>
        <v>28</v>
      </c>
      <c r="G27" s="14">
        <f t="shared" si="3"/>
        <v>2250</v>
      </c>
      <c r="H27" s="23">
        <f t="shared" si="0"/>
        <v>1656</v>
      </c>
    </row>
    <row r="28" spans="1:8" ht="16.5" customHeight="1">
      <c r="A28" s="21">
        <v>28800</v>
      </c>
      <c r="B28" s="21">
        <v>28800</v>
      </c>
      <c r="C28" s="21">
        <v>28800</v>
      </c>
      <c r="D28" s="11">
        <f t="shared" si="1"/>
        <v>663</v>
      </c>
      <c r="E28" s="22">
        <f t="shared" si="2"/>
        <v>2319</v>
      </c>
      <c r="F28" s="13">
        <f t="shared" si="4"/>
        <v>29</v>
      </c>
      <c r="G28" s="14">
        <f t="shared" si="3"/>
        <v>2348</v>
      </c>
      <c r="H28" s="23">
        <f t="shared" si="0"/>
        <v>1728</v>
      </c>
    </row>
    <row r="29" spans="1:8" ht="16.5" customHeight="1">
      <c r="A29" s="21">
        <v>30300</v>
      </c>
      <c r="B29" s="21">
        <v>30300</v>
      </c>
      <c r="C29" s="21">
        <v>30300</v>
      </c>
      <c r="D29" s="11">
        <f t="shared" si="1"/>
        <v>697</v>
      </c>
      <c r="E29" s="22">
        <f t="shared" si="2"/>
        <v>2439</v>
      </c>
      <c r="F29" s="13">
        <f t="shared" si="4"/>
        <v>30</v>
      </c>
      <c r="G29" s="14">
        <f t="shared" si="3"/>
        <v>2469</v>
      </c>
      <c r="H29" s="23">
        <f t="shared" si="0"/>
        <v>1818</v>
      </c>
    </row>
    <row r="30" spans="1:8" ht="16.5" customHeight="1">
      <c r="A30" s="21">
        <v>31800</v>
      </c>
      <c r="B30" s="21">
        <v>31800</v>
      </c>
      <c r="C30" s="21">
        <v>31800</v>
      </c>
      <c r="D30" s="11">
        <f t="shared" si="1"/>
        <v>732</v>
      </c>
      <c r="E30" s="22">
        <f t="shared" si="2"/>
        <v>2560</v>
      </c>
      <c r="F30" s="13">
        <f t="shared" si="4"/>
        <v>32</v>
      </c>
      <c r="G30" s="14">
        <f t="shared" si="3"/>
        <v>2592</v>
      </c>
      <c r="H30" s="23">
        <f t="shared" si="0"/>
        <v>1908</v>
      </c>
    </row>
    <row r="31" spans="1:8" ht="16.5" customHeight="1">
      <c r="A31" s="21">
        <v>33300</v>
      </c>
      <c r="B31" s="21">
        <v>33300</v>
      </c>
      <c r="C31" s="21">
        <v>33300</v>
      </c>
      <c r="D31" s="11">
        <f t="shared" si="1"/>
        <v>766</v>
      </c>
      <c r="E31" s="22">
        <f t="shared" si="2"/>
        <v>2681</v>
      </c>
      <c r="F31" s="13">
        <f t="shared" si="4"/>
        <v>33</v>
      </c>
      <c r="G31" s="14">
        <f t="shared" si="3"/>
        <v>2714</v>
      </c>
      <c r="H31" s="23">
        <f t="shared" si="0"/>
        <v>1998</v>
      </c>
    </row>
    <row r="32" spans="1:8" ht="16.5" customHeight="1">
      <c r="A32" s="21">
        <v>34800</v>
      </c>
      <c r="B32" s="21">
        <v>34800</v>
      </c>
      <c r="C32" s="21">
        <v>34800</v>
      </c>
      <c r="D32" s="11">
        <f t="shared" si="1"/>
        <v>801</v>
      </c>
      <c r="E32" s="22">
        <f t="shared" si="2"/>
        <v>2802</v>
      </c>
      <c r="F32" s="13">
        <f t="shared" si="4"/>
        <v>35</v>
      </c>
      <c r="G32" s="14">
        <f t="shared" si="3"/>
        <v>2837</v>
      </c>
      <c r="H32" s="23">
        <f t="shared" si="0"/>
        <v>2088</v>
      </c>
    </row>
    <row r="33" spans="1:8" ht="16.5" customHeight="1">
      <c r="A33" s="21">
        <v>36300</v>
      </c>
      <c r="B33" s="21">
        <v>36300</v>
      </c>
      <c r="C33" s="21">
        <v>36300</v>
      </c>
      <c r="D33" s="11">
        <f t="shared" si="1"/>
        <v>835</v>
      </c>
      <c r="E33" s="22">
        <f t="shared" si="2"/>
        <v>2922</v>
      </c>
      <c r="F33" s="13">
        <f t="shared" si="4"/>
        <v>36</v>
      </c>
      <c r="G33" s="14">
        <f t="shared" si="3"/>
        <v>2958</v>
      </c>
      <c r="H33" s="23">
        <f t="shared" si="0"/>
        <v>2178</v>
      </c>
    </row>
    <row r="34" spans="1:8" ht="16.5" customHeight="1">
      <c r="A34" s="21">
        <v>38200</v>
      </c>
      <c r="B34" s="21">
        <v>38200</v>
      </c>
      <c r="C34" s="21">
        <v>38200</v>
      </c>
      <c r="D34" s="11">
        <f t="shared" si="1"/>
        <v>878</v>
      </c>
      <c r="E34" s="22">
        <f t="shared" si="2"/>
        <v>3075</v>
      </c>
      <c r="F34" s="13">
        <f t="shared" si="4"/>
        <v>38</v>
      </c>
      <c r="G34" s="14">
        <f t="shared" si="3"/>
        <v>3113</v>
      </c>
      <c r="H34" s="23">
        <f t="shared" si="0"/>
        <v>2292</v>
      </c>
    </row>
    <row r="35" spans="1:8" ht="16.5" customHeight="1">
      <c r="A35" s="21">
        <v>40100</v>
      </c>
      <c r="B35" s="21">
        <v>40100</v>
      </c>
      <c r="C35" s="21">
        <v>40100</v>
      </c>
      <c r="D35" s="11">
        <f t="shared" si="1"/>
        <v>922</v>
      </c>
      <c r="E35" s="22">
        <f t="shared" si="2"/>
        <v>3228</v>
      </c>
      <c r="F35" s="13">
        <f t="shared" si="4"/>
        <v>40</v>
      </c>
      <c r="G35" s="14">
        <f t="shared" si="3"/>
        <v>3268</v>
      </c>
      <c r="H35" s="23">
        <f t="shared" si="0"/>
        <v>2406</v>
      </c>
    </row>
    <row r="36" spans="1:8" ht="16.5" customHeight="1">
      <c r="A36" s="21">
        <v>42000</v>
      </c>
      <c r="B36" s="21">
        <v>42000</v>
      </c>
      <c r="C36" s="21">
        <v>42000</v>
      </c>
      <c r="D36" s="11">
        <f t="shared" si="1"/>
        <v>966</v>
      </c>
      <c r="E36" s="22">
        <f t="shared" si="2"/>
        <v>3381</v>
      </c>
      <c r="F36" s="13">
        <f t="shared" si="4"/>
        <v>42</v>
      </c>
      <c r="G36" s="14">
        <f t="shared" si="3"/>
        <v>3423</v>
      </c>
      <c r="H36" s="23">
        <f t="shared" si="0"/>
        <v>2520</v>
      </c>
    </row>
    <row r="37" spans="1:8" ht="16.5" customHeight="1">
      <c r="A37" s="21">
        <v>43900</v>
      </c>
      <c r="B37" s="21">
        <v>43900</v>
      </c>
      <c r="C37" s="21">
        <v>43900</v>
      </c>
      <c r="D37" s="11">
        <f t="shared" si="1"/>
        <v>1010</v>
      </c>
      <c r="E37" s="22">
        <f t="shared" si="2"/>
        <v>3534</v>
      </c>
      <c r="F37" s="13">
        <f t="shared" si="4"/>
        <v>44</v>
      </c>
      <c r="G37" s="14">
        <f t="shared" si="3"/>
        <v>3578</v>
      </c>
      <c r="H37" s="23">
        <f aca="true" t="shared" si="5" ref="H37:H64">ROUND(A37*0.06,0)</f>
        <v>2634</v>
      </c>
    </row>
    <row r="38" spans="1:8" ht="16.5" customHeight="1">
      <c r="A38" s="21">
        <v>45800</v>
      </c>
      <c r="B38" s="21">
        <v>45800</v>
      </c>
      <c r="C38" s="21">
        <v>45800</v>
      </c>
      <c r="D38" s="11">
        <f t="shared" si="1"/>
        <v>1054</v>
      </c>
      <c r="E38" s="22">
        <f t="shared" si="2"/>
        <v>3687</v>
      </c>
      <c r="F38" s="13">
        <f t="shared" si="4"/>
        <v>46</v>
      </c>
      <c r="G38" s="14">
        <f t="shared" si="3"/>
        <v>3733</v>
      </c>
      <c r="H38" s="23">
        <f t="shared" si="5"/>
        <v>2748</v>
      </c>
    </row>
    <row r="39" spans="1:8" ht="16.5" customHeight="1">
      <c r="A39" s="135">
        <v>48200</v>
      </c>
      <c r="B39" s="10">
        <v>45800</v>
      </c>
      <c r="C39" s="141">
        <v>48200</v>
      </c>
      <c r="D39" s="11">
        <v>1054</v>
      </c>
      <c r="E39" s="22">
        <v>3687</v>
      </c>
      <c r="F39" s="143">
        <f t="shared" si="4"/>
        <v>48</v>
      </c>
      <c r="G39" s="14">
        <f t="shared" si="3"/>
        <v>3735</v>
      </c>
      <c r="H39" s="23">
        <f t="shared" si="5"/>
        <v>2892</v>
      </c>
    </row>
    <row r="40" spans="1:8" ht="16.5" customHeight="1">
      <c r="A40" s="135">
        <v>50600</v>
      </c>
      <c r="B40" s="10">
        <v>45800</v>
      </c>
      <c r="C40" s="141">
        <v>50600</v>
      </c>
      <c r="D40" s="11">
        <v>1054</v>
      </c>
      <c r="E40" s="22">
        <v>3687</v>
      </c>
      <c r="F40" s="143">
        <f t="shared" si="4"/>
        <v>51</v>
      </c>
      <c r="G40" s="14">
        <f t="shared" si="3"/>
        <v>3738</v>
      </c>
      <c r="H40" s="23">
        <f t="shared" si="5"/>
        <v>3036</v>
      </c>
    </row>
    <row r="41" spans="1:8" ht="16.5" customHeight="1">
      <c r="A41" s="135">
        <v>53000</v>
      </c>
      <c r="B41" s="10">
        <v>45800</v>
      </c>
      <c r="C41" s="141">
        <v>53000</v>
      </c>
      <c r="D41" s="11">
        <v>1054</v>
      </c>
      <c r="E41" s="22">
        <v>3687</v>
      </c>
      <c r="F41" s="143">
        <f t="shared" si="4"/>
        <v>53</v>
      </c>
      <c r="G41" s="14">
        <f t="shared" si="3"/>
        <v>3740</v>
      </c>
      <c r="H41" s="23">
        <f t="shared" si="5"/>
        <v>3180</v>
      </c>
    </row>
    <row r="42" spans="1:8" ht="16.5" customHeight="1">
      <c r="A42" s="135">
        <v>55400</v>
      </c>
      <c r="B42" s="10">
        <v>45800</v>
      </c>
      <c r="C42" s="141">
        <v>55400</v>
      </c>
      <c r="D42" s="11">
        <v>1054</v>
      </c>
      <c r="E42" s="22">
        <v>3687</v>
      </c>
      <c r="F42" s="143">
        <f t="shared" si="4"/>
        <v>55</v>
      </c>
      <c r="G42" s="14">
        <f t="shared" si="3"/>
        <v>3742</v>
      </c>
      <c r="H42" s="23">
        <f t="shared" si="5"/>
        <v>3324</v>
      </c>
    </row>
    <row r="43" spans="1:8" ht="16.5" customHeight="1">
      <c r="A43" s="135">
        <v>57800</v>
      </c>
      <c r="B43" s="10">
        <v>45800</v>
      </c>
      <c r="C43" s="141">
        <v>57800</v>
      </c>
      <c r="D43" s="11">
        <v>1054</v>
      </c>
      <c r="E43" s="22">
        <v>3687</v>
      </c>
      <c r="F43" s="143">
        <f t="shared" si="4"/>
        <v>58</v>
      </c>
      <c r="G43" s="14">
        <f t="shared" si="3"/>
        <v>3745</v>
      </c>
      <c r="H43" s="23">
        <f t="shared" si="5"/>
        <v>3468</v>
      </c>
    </row>
    <row r="44" spans="1:8" ht="16.5" customHeight="1">
      <c r="A44" s="135">
        <v>60800</v>
      </c>
      <c r="B44" s="10">
        <v>45800</v>
      </c>
      <c r="C44" s="141">
        <v>60800</v>
      </c>
      <c r="D44" s="11">
        <v>1054</v>
      </c>
      <c r="E44" s="22">
        <v>3687</v>
      </c>
      <c r="F44" s="143">
        <f t="shared" si="4"/>
        <v>61</v>
      </c>
      <c r="G44" s="14">
        <f t="shared" si="3"/>
        <v>3748</v>
      </c>
      <c r="H44" s="23">
        <f t="shared" si="5"/>
        <v>3648</v>
      </c>
    </row>
    <row r="45" spans="1:8" ht="16.5" customHeight="1">
      <c r="A45" s="135">
        <v>63800</v>
      </c>
      <c r="B45" s="10">
        <v>45800</v>
      </c>
      <c r="C45" s="141">
        <v>63800</v>
      </c>
      <c r="D45" s="11">
        <v>1054</v>
      </c>
      <c r="E45" s="22">
        <v>3687</v>
      </c>
      <c r="F45" s="143">
        <f t="shared" si="4"/>
        <v>64</v>
      </c>
      <c r="G45" s="14">
        <f t="shared" si="3"/>
        <v>3751</v>
      </c>
      <c r="H45" s="23">
        <f t="shared" si="5"/>
        <v>3828</v>
      </c>
    </row>
    <row r="46" spans="1:8" ht="16.5" customHeight="1">
      <c r="A46" s="135">
        <v>66800</v>
      </c>
      <c r="B46" s="10">
        <v>45800</v>
      </c>
      <c r="C46" s="141">
        <v>66800</v>
      </c>
      <c r="D46" s="11">
        <v>1054</v>
      </c>
      <c r="E46" s="22">
        <v>3687</v>
      </c>
      <c r="F46" s="143">
        <f t="shared" si="4"/>
        <v>67</v>
      </c>
      <c r="G46" s="14">
        <f t="shared" si="3"/>
        <v>3754</v>
      </c>
      <c r="H46" s="23">
        <f t="shared" si="5"/>
        <v>4008</v>
      </c>
    </row>
    <row r="47" spans="1:8" ht="16.5" customHeight="1">
      <c r="A47" s="135">
        <v>69800</v>
      </c>
      <c r="B47" s="10">
        <v>45800</v>
      </c>
      <c r="C47" s="141">
        <v>69800</v>
      </c>
      <c r="D47" s="11">
        <v>1054</v>
      </c>
      <c r="E47" s="22">
        <v>3687</v>
      </c>
      <c r="F47" s="143">
        <f t="shared" si="4"/>
        <v>70</v>
      </c>
      <c r="G47" s="14">
        <f t="shared" si="3"/>
        <v>3757</v>
      </c>
      <c r="H47" s="23">
        <f t="shared" si="5"/>
        <v>4188</v>
      </c>
    </row>
    <row r="48" spans="1:8" ht="16.5" customHeight="1">
      <c r="A48" s="135">
        <v>72800</v>
      </c>
      <c r="B48" s="10">
        <v>45800</v>
      </c>
      <c r="C48" s="141">
        <v>72800</v>
      </c>
      <c r="D48" s="11">
        <v>1054</v>
      </c>
      <c r="E48" s="22">
        <v>3687</v>
      </c>
      <c r="F48" s="143">
        <f t="shared" si="4"/>
        <v>73</v>
      </c>
      <c r="G48" s="14">
        <f t="shared" si="3"/>
        <v>3760</v>
      </c>
      <c r="H48" s="23">
        <f t="shared" si="5"/>
        <v>4368</v>
      </c>
    </row>
    <row r="49" spans="1:8" ht="16.5" customHeight="1">
      <c r="A49" s="10">
        <v>76500</v>
      </c>
      <c r="B49" s="10">
        <v>45800</v>
      </c>
      <c r="C49" s="10">
        <v>72800</v>
      </c>
      <c r="D49" s="11">
        <v>1054</v>
      </c>
      <c r="E49" s="22">
        <v>3687</v>
      </c>
      <c r="F49" s="32">
        <v>73</v>
      </c>
      <c r="G49" s="14">
        <f t="shared" si="3"/>
        <v>3760</v>
      </c>
      <c r="H49" s="23">
        <f t="shared" si="5"/>
        <v>4590</v>
      </c>
    </row>
    <row r="50" spans="1:8" ht="16.5" customHeight="1">
      <c r="A50" s="10">
        <v>80200</v>
      </c>
      <c r="B50" s="10">
        <v>45800</v>
      </c>
      <c r="C50" s="10">
        <v>72800</v>
      </c>
      <c r="D50" s="11">
        <v>1054</v>
      </c>
      <c r="E50" s="22">
        <v>3687</v>
      </c>
      <c r="F50" s="32">
        <v>73</v>
      </c>
      <c r="G50" s="14">
        <f t="shared" si="3"/>
        <v>3760</v>
      </c>
      <c r="H50" s="23">
        <f t="shared" si="5"/>
        <v>4812</v>
      </c>
    </row>
    <row r="51" spans="1:8" ht="16.5" customHeight="1">
      <c r="A51" s="10">
        <v>83900</v>
      </c>
      <c r="B51" s="10">
        <v>45800</v>
      </c>
      <c r="C51" s="10">
        <v>72800</v>
      </c>
      <c r="D51" s="11">
        <v>1054</v>
      </c>
      <c r="E51" s="22">
        <v>3687</v>
      </c>
      <c r="F51" s="32">
        <v>73</v>
      </c>
      <c r="G51" s="14">
        <f t="shared" si="3"/>
        <v>3760</v>
      </c>
      <c r="H51" s="23">
        <f t="shared" si="5"/>
        <v>5034</v>
      </c>
    </row>
    <row r="52" spans="1:8" ht="16.5" customHeight="1">
      <c r="A52" s="10">
        <v>87600</v>
      </c>
      <c r="B52" s="10">
        <v>45800</v>
      </c>
      <c r="C52" s="10">
        <v>72800</v>
      </c>
      <c r="D52" s="11">
        <v>1054</v>
      </c>
      <c r="E52" s="22">
        <v>3687</v>
      </c>
      <c r="F52" s="32">
        <v>73</v>
      </c>
      <c r="G52" s="14">
        <f t="shared" si="3"/>
        <v>3760</v>
      </c>
      <c r="H52" s="23">
        <f t="shared" si="5"/>
        <v>5256</v>
      </c>
    </row>
    <row r="53" spans="1:8" ht="16.5" customHeight="1">
      <c r="A53" s="10">
        <v>92100</v>
      </c>
      <c r="B53" s="10">
        <v>45800</v>
      </c>
      <c r="C53" s="10">
        <v>72800</v>
      </c>
      <c r="D53" s="11">
        <v>1054</v>
      </c>
      <c r="E53" s="22">
        <v>3687</v>
      </c>
      <c r="F53" s="32">
        <v>73</v>
      </c>
      <c r="G53" s="14">
        <f t="shared" si="3"/>
        <v>3760</v>
      </c>
      <c r="H53" s="23">
        <f t="shared" si="5"/>
        <v>5526</v>
      </c>
    </row>
    <row r="54" spans="1:8" ht="16.5" customHeight="1">
      <c r="A54" s="10">
        <v>96600</v>
      </c>
      <c r="B54" s="10">
        <v>45800</v>
      </c>
      <c r="C54" s="10">
        <v>72800</v>
      </c>
      <c r="D54" s="11">
        <v>1054</v>
      </c>
      <c r="E54" s="22">
        <v>3687</v>
      </c>
      <c r="F54" s="32">
        <v>73</v>
      </c>
      <c r="G54" s="14">
        <f t="shared" si="3"/>
        <v>3760</v>
      </c>
      <c r="H54" s="23">
        <f t="shared" si="5"/>
        <v>5796</v>
      </c>
    </row>
    <row r="55" spans="1:8" ht="16.5" customHeight="1">
      <c r="A55" s="10">
        <v>101100</v>
      </c>
      <c r="B55" s="10">
        <v>45800</v>
      </c>
      <c r="C55" s="10">
        <v>72800</v>
      </c>
      <c r="D55" s="11">
        <v>1054</v>
      </c>
      <c r="E55" s="22">
        <v>3687</v>
      </c>
      <c r="F55" s="32">
        <v>73</v>
      </c>
      <c r="G55" s="14">
        <f t="shared" si="3"/>
        <v>3760</v>
      </c>
      <c r="H55" s="23">
        <f t="shared" si="5"/>
        <v>6066</v>
      </c>
    </row>
    <row r="56" spans="1:8" ht="16.5" customHeight="1">
      <c r="A56" s="10">
        <v>105600</v>
      </c>
      <c r="B56" s="10">
        <v>45800</v>
      </c>
      <c r="C56" s="10">
        <v>72800</v>
      </c>
      <c r="D56" s="11">
        <v>1054</v>
      </c>
      <c r="E56" s="22">
        <v>3687</v>
      </c>
      <c r="F56" s="32">
        <v>73</v>
      </c>
      <c r="G56" s="14">
        <f t="shared" si="3"/>
        <v>3760</v>
      </c>
      <c r="H56" s="23">
        <f t="shared" si="5"/>
        <v>6336</v>
      </c>
    </row>
    <row r="57" spans="1:8" ht="16.5" customHeight="1">
      <c r="A57" s="10">
        <v>110100</v>
      </c>
      <c r="B57" s="10">
        <v>45800</v>
      </c>
      <c r="C57" s="10">
        <v>72800</v>
      </c>
      <c r="D57" s="11">
        <v>1054</v>
      </c>
      <c r="E57" s="22">
        <v>3687</v>
      </c>
      <c r="F57" s="32">
        <v>73</v>
      </c>
      <c r="G57" s="14">
        <f t="shared" si="3"/>
        <v>3760</v>
      </c>
      <c r="H57" s="23">
        <f t="shared" si="5"/>
        <v>6606</v>
      </c>
    </row>
    <row r="58" spans="1:8" ht="16.5" customHeight="1">
      <c r="A58" s="10">
        <v>115500</v>
      </c>
      <c r="B58" s="10">
        <v>45800</v>
      </c>
      <c r="C58" s="10">
        <v>72800</v>
      </c>
      <c r="D58" s="11">
        <v>1054</v>
      </c>
      <c r="E58" s="22">
        <v>3687</v>
      </c>
      <c r="F58" s="32">
        <v>73</v>
      </c>
      <c r="G58" s="14">
        <f t="shared" si="3"/>
        <v>3760</v>
      </c>
      <c r="H58" s="23">
        <f t="shared" si="5"/>
        <v>6930</v>
      </c>
    </row>
    <row r="59" spans="1:8" ht="16.5" customHeight="1">
      <c r="A59" s="10">
        <v>120900</v>
      </c>
      <c r="B59" s="10">
        <v>45800</v>
      </c>
      <c r="C59" s="10">
        <v>72800</v>
      </c>
      <c r="D59" s="11">
        <v>1054</v>
      </c>
      <c r="E59" s="22">
        <v>3687</v>
      </c>
      <c r="F59" s="32">
        <v>73</v>
      </c>
      <c r="G59" s="14">
        <f t="shared" si="3"/>
        <v>3760</v>
      </c>
      <c r="H59" s="23">
        <f t="shared" si="5"/>
        <v>7254</v>
      </c>
    </row>
    <row r="60" spans="1:8" ht="16.5" customHeight="1">
      <c r="A60" s="10">
        <v>126300</v>
      </c>
      <c r="B60" s="10">
        <v>45800</v>
      </c>
      <c r="C60" s="10">
        <v>72800</v>
      </c>
      <c r="D60" s="11">
        <v>1054</v>
      </c>
      <c r="E60" s="22">
        <v>3687</v>
      </c>
      <c r="F60" s="32">
        <v>73</v>
      </c>
      <c r="G60" s="14">
        <f t="shared" si="3"/>
        <v>3760</v>
      </c>
      <c r="H60" s="23">
        <f t="shared" si="5"/>
        <v>7578</v>
      </c>
    </row>
    <row r="61" spans="1:8" ht="16.5" customHeight="1">
      <c r="A61" s="10">
        <v>131700</v>
      </c>
      <c r="B61" s="10">
        <v>45800</v>
      </c>
      <c r="C61" s="10">
        <v>72800</v>
      </c>
      <c r="D61" s="11">
        <v>1054</v>
      </c>
      <c r="E61" s="22">
        <v>3687</v>
      </c>
      <c r="F61" s="32">
        <v>73</v>
      </c>
      <c r="G61" s="14">
        <f t="shared" si="3"/>
        <v>3760</v>
      </c>
      <c r="H61" s="23">
        <f t="shared" si="5"/>
        <v>7902</v>
      </c>
    </row>
    <row r="62" spans="1:8" ht="16.5" customHeight="1">
      <c r="A62" s="10">
        <v>142500</v>
      </c>
      <c r="B62" s="10">
        <v>45800</v>
      </c>
      <c r="C62" s="10">
        <v>72800</v>
      </c>
      <c r="D62" s="11">
        <v>1054</v>
      </c>
      <c r="E62" s="22">
        <v>3687</v>
      </c>
      <c r="F62" s="32">
        <v>73</v>
      </c>
      <c r="G62" s="14">
        <f t="shared" si="3"/>
        <v>3760</v>
      </c>
      <c r="H62" s="23">
        <f t="shared" si="5"/>
        <v>8550</v>
      </c>
    </row>
    <row r="63" spans="1:8" ht="16.5" customHeight="1">
      <c r="A63" s="10">
        <v>147900</v>
      </c>
      <c r="B63" s="10">
        <v>45800</v>
      </c>
      <c r="C63" s="10">
        <v>72800</v>
      </c>
      <c r="D63" s="11">
        <v>1054</v>
      </c>
      <c r="E63" s="22">
        <v>3687</v>
      </c>
      <c r="F63" s="32">
        <v>73</v>
      </c>
      <c r="G63" s="14">
        <f t="shared" si="3"/>
        <v>3760</v>
      </c>
      <c r="H63" s="23">
        <f t="shared" si="5"/>
        <v>8874</v>
      </c>
    </row>
    <row r="64" spans="1:8" ht="16.5" customHeight="1">
      <c r="A64" s="10">
        <v>150000</v>
      </c>
      <c r="B64" s="10">
        <v>45800</v>
      </c>
      <c r="C64" s="10">
        <v>72800</v>
      </c>
      <c r="D64" s="11">
        <v>1054</v>
      </c>
      <c r="E64" s="22">
        <v>3687</v>
      </c>
      <c r="F64" s="32">
        <v>73</v>
      </c>
      <c r="G64" s="14">
        <f t="shared" si="3"/>
        <v>3760</v>
      </c>
      <c r="H64" s="23">
        <f t="shared" si="5"/>
        <v>9000</v>
      </c>
    </row>
    <row r="140" ht="15.75">
      <c r="E140" s="33" t="s">
        <v>24</v>
      </c>
    </row>
  </sheetData>
  <sheetProtection password="CCED" sheet="1" objects="1" scenarios="1"/>
  <mergeCells count="13">
    <mergeCell ref="C3:C4"/>
    <mergeCell ref="J10:M10"/>
    <mergeCell ref="A3:A4"/>
    <mergeCell ref="B3:B4"/>
    <mergeCell ref="D3:G3"/>
    <mergeCell ref="H3:H4"/>
    <mergeCell ref="J9:M9"/>
    <mergeCell ref="L12:M13"/>
    <mergeCell ref="N12:N13"/>
    <mergeCell ref="J11:J12"/>
    <mergeCell ref="K11:K12"/>
    <mergeCell ref="L11:M11"/>
    <mergeCell ref="L14:M14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110" zoomScaleNormal="110" zoomScalePageLayoutView="0" workbookViewId="0" topLeftCell="A1">
      <selection activeCell="O9" sqref="O9"/>
    </sheetView>
  </sheetViews>
  <sheetFormatPr defaultColWidth="9.00390625" defaultRowHeight="15.75"/>
  <cols>
    <col min="1" max="1" width="9.00390625" style="0" customWidth="1"/>
    <col min="2" max="2" width="10.25390625" style="0" hidden="1" customWidth="1"/>
    <col min="3" max="3" width="10.25390625" style="2" bestFit="1" customWidth="1"/>
    <col min="4" max="4" width="12.00390625" style="0" customWidth="1"/>
    <col min="5" max="5" width="10.375" style="0" customWidth="1"/>
    <col min="6" max="6" width="10.125" style="0" customWidth="1"/>
    <col min="7" max="7" width="12.125" style="0" customWidth="1"/>
    <col min="8" max="8" width="12.625" style="0" customWidth="1"/>
    <col min="9" max="9" width="9.00390625" style="0" customWidth="1"/>
    <col min="10" max="10" width="12.625" style="0" customWidth="1"/>
    <col min="11" max="12" width="9.00390625" style="0" customWidth="1"/>
    <col min="13" max="13" width="13.25390625" style="0" customWidth="1"/>
    <col min="14" max="14" width="12.00390625" style="0" customWidth="1"/>
    <col min="15" max="15" width="9.00390625" style="0" customWidth="1"/>
  </cols>
  <sheetData>
    <row r="1" spans="1:15" ht="19.5">
      <c r="A1" s="1" t="s">
        <v>50</v>
      </c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5" ht="19.5" thickBot="1">
      <c r="A2" s="1"/>
      <c r="B2" s="1"/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thickBot="1">
      <c r="A3" s="110" t="s">
        <v>0</v>
      </c>
      <c r="B3" s="111" t="s">
        <v>1</v>
      </c>
      <c r="C3" s="107" t="s">
        <v>42</v>
      </c>
      <c r="D3" s="115" t="s">
        <v>2</v>
      </c>
      <c r="E3" s="115"/>
      <c r="F3" s="115"/>
      <c r="G3" s="115"/>
      <c r="H3" s="113" t="s">
        <v>3</v>
      </c>
      <c r="I3" s="3"/>
      <c r="J3" s="34" t="s">
        <v>4</v>
      </c>
      <c r="K3" s="35"/>
      <c r="L3" s="3"/>
      <c r="M3" s="3"/>
      <c r="N3" s="3"/>
      <c r="O3" s="3"/>
    </row>
    <row r="4" spans="1:15" ht="33">
      <c r="A4" s="110"/>
      <c r="B4" s="111"/>
      <c r="C4" s="108"/>
      <c r="D4" s="36" t="s">
        <v>6</v>
      </c>
      <c r="E4" s="37" t="s">
        <v>7</v>
      </c>
      <c r="F4" s="38" t="s">
        <v>8</v>
      </c>
      <c r="G4" s="39" t="s">
        <v>9</v>
      </c>
      <c r="H4" s="113"/>
      <c r="I4" s="3"/>
      <c r="J4" s="9">
        <v>0.105</v>
      </c>
      <c r="K4" s="40"/>
      <c r="L4" s="3"/>
      <c r="M4" s="3"/>
      <c r="N4" s="3"/>
      <c r="O4" s="3"/>
    </row>
    <row r="5" spans="1:15" ht="15.75">
      <c r="A5" s="135">
        <v>1500</v>
      </c>
      <c r="B5" s="10">
        <v>11100</v>
      </c>
      <c r="C5" s="141">
        <v>25250</v>
      </c>
      <c r="D5" s="41">
        <v>233</v>
      </c>
      <c r="E5" s="42">
        <v>816</v>
      </c>
      <c r="F5" s="140">
        <v>25</v>
      </c>
      <c r="G5" s="44">
        <f aca="true" t="shared" si="0" ref="G5:G11">E5+F5</f>
        <v>841</v>
      </c>
      <c r="H5" s="15">
        <v>0</v>
      </c>
      <c r="I5" s="3"/>
      <c r="J5" s="3"/>
      <c r="K5" s="3"/>
      <c r="L5" s="3"/>
      <c r="M5" s="3"/>
      <c r="N5" s="3"/>
      <c r="O5" s="3"/>
    </row>
    <row r="6" spans="1:15" ht="15.75">
      <c r="A6" s="135">
        <v>3000</v>
      </c>
      <c r="B6" s="10">
        <v>11100</v>
      </c>
      <c r="C6" s="141">
        <v>25250</v>
      </c>
      <c r="D6" s="41">
        <v>233</v>
      </c>
      <c r="E6" s="42">
        <v>816</v>
      </c>
      <c r="F6" s="140">
        <v>25</v>
      </c>
      <c r="G6" s="44">
        <f t="shared" si="0"/>
        <v>841</v>
      </c>
      <c r="H6" s="15">
        <v>0</v>
      </c>
      <c r="I6" s="3"/>
      <c r="J6" s="3"/>
      <c r="K6" s="3"/>
      <c r="L6" s="3"/>
      <c r="M6" s="3"/>
      <c r="N6" s="3"/>
      <c r="O6" s="3"/>
    </row>
    <row r="7" spans="1:15" ht="16.5">
      <c r="A7" s="135">
        <v>4500</v>
      </c>
      <c r="B7" s="10">
        <v>11100</v>
      </c>
      <c r="C7" s="141">
        <v>25250</v>
      </c>
      <c r="D7" s="41">
        <v>233</v>
      </c>
      <c r="E7" s="42">
        <v>816</v>
      </c>
      <c r="F7" s="140">
        <v>25</v>
      </c>
      <c r="G7" s="44">
        <f t="shared" si="0"/>
        <v>841</v>
      </c>
      <c r="H7" s="15">
        <v>0</v>
      </c>
      <c r="I7" s="3"/>
      <c r="J7" s="16" t="s">
        <v>10</v>
      </c>
      <c r="K7" s="3"/>
      <c r="L7" s="3"/>
      <c r="M7" s="3"/>
      <c r="N7" s="3"/>
      <c r="O7" s="3"/>
    </row>
    <row r="8" spans="1:15" ht="17.25" thickBot="1">
      <c r="A8" s="135">
        <v>6000</v>
      </c>
      <c r="B8" s="10">
        <v>11100</v>
      </c>
      <c r="C8" s="141">
        <v>25250</v>
      </c>
      <c r="D8" s="41">
        <v>233</v>
      </c>
      <c r="E8" s="42">
        <v>816</v>
      </c>
      <c r="F8" s="140">
        <v>25</v>
      </c>
      <c r="G8" s="44">
        <f t="shared" si="0"/>
        <v>841</v>
      </c>
      <c r="H8" s="15">
        <v>0</v>
      </c>
      <c r="I8" s="3"/>
      <c r="J8" s="16"/>
      <c r="K8" s="3"/>
      <c r="L8" s="3"/>
      <c r="M8" s="3"/>
      <c r="N8" s="3"/>
      <c r="O8" s="3"/>
    </row>
    <row r="9" spans="1:15" ht="17.25" thickBot="1">
      <c r="A9" s="135">
        <v>7500</v>
      </c>
      <c r="B9" s="10">
        <v>11100</v>
      </c>
      <c r="C9" s="141">
        <v>25250</v>
      </c>
      <c r="D9" s="41">
        <v>233</v>
      </c>
      <c r="E9" s="42">
        <v>816</v>
      </c>
      <c r="F9" s="140">
        <v>25</v>
      </c>
      <c r="G9" s="44">
        <f t="shared" si="0"/>
        <v>841</v>
      </c>
      <c r="H9" s="15">
        <v>0</v>
      </c>
      <c r="I9" s="3"/>
      <c r="J9" s="109" t="s">
        <v>11</v>
      </c>
      <c r="K9" s="109"/>
      <c r="L9" s="109"/>
      <c r="M9" s="109"/>
      <c r="N9" s="17">
        <v>25250</v>
      </c>
      <c r="O9" s="18"/>
    </row>
    <row r="10" spans="1:15" ht="17.25" thickBot="1">
      <c r="A10" s="135">
        <v>8700</v>
      </c>
      <c r="B10" s="10">
        <v>11100</v>
      </c>
      <c r="C10" s="141">
        <v>25250</v>
      </c>
      <c r="D10" s="41">
        <v>233</v>
      </c>
      <c r="E10" s="42">
        <v>816</v>
      </c>
      <c r="F10" s="140">
        <v>25</v>
      </c>
      <c r="G10" s="44">
        <f t="shared" si="0"/>
        <v>841</v>
      </c>
      <c r="H10" s="15">
        <v>0</v>
      </c>
      <c r="I10" s="3"/>
      <c r="J10" s="109" t="s">
        <v>12</v>
      </c>
      <c r="K10" s="109"/>
      <c r="L10" s="109"/>
      <c r="M10" s="109"/>
      <c r="N10" s="19">
        <v>30</v>
      </c>
      <c r="O10" s="18"/>
    </row>
    <row r="11" spans="1:15" ht="17.25" thickBot="1">
      <c r="A11" s="135">
        <v>9900</v>
      </c>
      <c r="B11" s="10">
        <v>11100</v>
      </c>
      <c r="C11" s="141">
        <v>25250</v>
      </c>
      <c r="D11" s="41">
        <v>233</v>
      </c>
      <c r="E11" s="42">
        <v>816</v>
      </c>
      <c r="F11" s="140">
        <v>25</v>
      </c>
      <c r="G11" s="44">
        <f t="shared" si="0"/>
        <v>841</v>
      </c>
      <c r="H11" s="15">
        <v>0</v>
      </c>
      <c r="I11" s="3"/>
      <c r="J11" s="123" t="s">
        <v>1</v>
      </c>
      <c r="K11" s="124">
        <f>_xlfn.IFERROR(IF(N9&lt;1500,11100,INDEX(B5:B64,MATCH(VLOOKUP(N9,A5:A64,1,TRUE),A5:A64,0)+IF(VLOOKUP(N9,A5:A64,1,TRUE)=N9,0,1))),"")</f>
        <v>25250</v>
      </c>
      <c r="L11" s="125" t="s">
        <v>13</v>
      </c>
      <c r="M11" s="125"/>
      <c r="N11" s="126">
        <f>_xlfn.IFERROR(ROUND(K11*10.5%*20%/30*N10,0),"")</f>
        <v>530</v>
      </c>
      <c r="O11" s="3"/>
    </row>
    <row r="12" spans="1:15" ht="15.75">
      <c r="A12" s="138">
        <v>11100</v>
      </c>
      <c r="B12" s="10">
        <v>11100</v>
      </c>
      <c r="C12" s="141">
        <v>25250</v>
      </c>
      <c r="D12" s="41">
        <f aca="true" t="shared" si="1" ref="D12:D38">ROUND($A12*$J$4*20%,0)</f>
        <v>233</v>
      </c>
      <c r="E12" s="45">
        <f aca="true" t="shared" si="2" ref="E12:E38">ROUND($A12*$J$4*70%,0)</f>
        <v>816</v>
      </c>
      <c r="F12" s="140">
        <v>25</v>
      </c>
      <c r="G12" s="44">
        <f aca="true" t="shared" si="3" ref="G12:G48">E12+F12</f>
        <v>841</v>
      </c>
      <c r="H12" s="15">
        <v>0</v>
      </c>
      <c r="I12" s="3"/>
      <c r="J12" s="127"/>
      <c r="K12" s="128"/>
      <c r="L12" s="131" t="s">
        <v>14</v>
      </c>
      <c r="M12" s="132"/>
      <c r="N12" s="133">
        <f>_xlfn.IFERROR(ROUND(K11*10.5%*70%/30*N10,0)+IF(ROUND(ROUND(K13*0.03%/30*N10,1)+ROUND(K13*0.07%/30*N10,1),1)&lt;1,1,ROUND((K13*0.03%/30*N10)+(K13*0.07%/30*N10),0)),"")</f>
        <v>1881</v>
      </c>
      <c r="O12" s="3"/>
    </row>
    <row r="13" spans="1:15" ht="16.5" thickBot="1">
      <c r="A13" s="138">
        <v>12540</v>
      </c>
      <c r="B13" s="10">
        <v>12540</v>
      </c>
      <c r="C13" s="141">
        <v>25250</v>
      </c>
      <c r="D13" s="41">
        <f t="shared" si="1"/>
        <v>263</v>
      </c>
      <c r="E13" s="45">
        <f t="shared" si="2"/>
        <v>922</v>
      </c>
      <c r="F13" s="140">
        <v>25</v>
      </c>
      <c r="G13" s="44">
        <f t="shared" si="3"/>
        <v>947</v>
      </c>
      <c r="H13" s="15">
        <v>0</v>
      </c>
      <c r="I13" s="3"/>
      <c r="J13" s="129" t="s">
        <v>48</v>
      </c>
      <c r="K13" s="130">
        <f>_xlfn.IFERROR(IF(N9&lt;25250,25250,INDEX(C5:C64,MATCH(VLOOKUP(N9,A5:A64,1,TRUE),A5:A64,0)+IF(VLOOKUP(N9,A5:A64,1,TRUE)=N9,0,1))),"")</f>
        <v>25250</v>
      </c>
      <c r="L13" s="136"/>
      <c r="M13" s="137"/>
      <c r="N13" s="134"/>
      <c r="O13" s="3"/>
    </row>
    <row r="14" spans="1:15" ht="17.25" thickBot="1">
      <c r="A14" s="138">
        <v>13500</v>
      </c>
      <c r="B14" s="10">
        <v>13500</v>
      </c>
      <c r="C14" s="141">
        <v>25250</v>
      </c>
      <c r="D14" s="41">
        <f t="shared" si="1"/>
        <v>284</v>
      </c>
      <c r="E14" s="45">
        <f t="shared" si="2"/>
        <v>992</v>
      </c>
      <c r="F14" s="140">
        <v>25</v>
      </c>
      <c r="G14" s="44">
        <f t="shared" si="3"/>
        <v>1017</v>
      </c>
      <c r="H14" s="15">
        <v>0</v>
      </c>
      <c r="I14" s="3"/>
      <c r="J14" s="46" t="s">
        <v>15</v>
      </c>
      <c r="K14" s="47">
        <f>_xlfn.IFERROR(IF(N10&lt;1500,1500,INDEX(A6:A65,MATCH(VLOOKUP(N10,A6:A65,1,TRUE),A6:A65,0)+IF(VLOOKUP(N10,A6:A65,1,TRUE)=N10,0,1))),"")</f>
        <v>1500</v>
      </c>
      <c r="L14" s="114" t="s">
        <v>16</v>
      </c>
      <c r="M14" s="114"/>
      <c r="N14" s="48">
        <v>0</v>
      </c>
      <c r="O14" s="3"/>
    </row>
    <row r="15" spans="1:15" ht="15.75">
      <c r="A15" s="138">
        <v>15840</v>
      </c>
      <c r="B15" s="10">
        <v>15840</v>
      </c>
      <c r="C15" s="141">
        <v>25250</v>
      </c>
      <c r="D15" s="41">
        <f t="shared" si="1"/>
        <v>333</v>
      </c>
      <c r="E15" s="45">
        <f t="shared" si="2"/>
        <v>1164</v>
      </c>
      <c r="F15" s="140">
        <v>25</v>
      </c>
      <c r="G15" s="44">
        <f t="shared" si="3"/>
        <v>1189</v>
      </c>
      <c r="H15" s="15">
        <v>0</v>
      </c>
      <c r="I15" s="3"/>
      <c r="J15" s="3"/>
      <c r="K15" s="3"/>
      <c r="L15" s="3"/>
      <c r="M15" s="3"/>
      <c r="N15" s="3"/>
      <c r="O15" s="3"/>
    </row>
    <row r="16" spans="1:15" ht="17.25" thickBot="1">
      <c r="A16" s="138">
        <v>16500</v>
      </c>
      <c r="B16" s="10">
        <v>16500</v>
      </c>
      <c r="C16" s="141">
        <v>25250</v>
      </c>
      <c r="D16" s="41">
        <f t="shared" si="1"/>
        <v>347</v>
      </c>
      <c r="E16" s="45">
        <f t="shared" si="2"/>
        <v>1213</v>
      </c>
      <c r="F16" s="140">
        <v>25</v>
      </c>
      <c r="G16" s="44">
        <f t="shared" si="3"/>
        <v>1238</v>
      </c>
      <c r="H16" s="15">
        <v>0</v>
      </c>
      <c r="I16" s="3"/>
      <c r="J16" s="26" t="s">
        <v>17</v>
      </c>
      <c r="K16" s="3"/>
      <c r="L16" s="3"/>
      <c r="M16" s="3"/>
      <c r="N16" s="3"/>
      <c r="O16" s="3"/>
    </row>
    <row r="17" spans="1:15" ht="16.5">
      <c r="A17" s="138">
        <v>17280</v>
      </c>
      <c r="B17" s="10">
        <v>17280</v>
      </c>
      <c r="C17" s="141">
        <v>25250</v>
      </c>
      <c r="D17" s="41">
        <f t="shared" si="1"/>
        <v>363</v>
      </c>
      <c r="E17" s="45">
        <f t="shared" si="2"/>
        <v>1270</v>
      </c>
      <c r="F17" s="140">
        <v>25</v>
      </c>
      <c r="G17" s="44">
        <f t="shared" si="3"/>
        <v>1295</v>
      </c>
      <c r="H17" s="15">
        <v>0</v>
      </c>
      <c r="I17" s="3"/>
      <c r="J17" s="27" t="s">
        <v>18</v>
      </c>
      <c r="K17" s="28">
        <v>21</v>
      </c>
      <c r="L17" s="3" t="s">
        <v>19</v>
      </c>
      <c r="M17" s="3"/>
      <c r="N17" s="3"/>
      <c r="O17" s="3"/>
    </row>
    <row r="18" spans="1:15" ht="17.25" thickBot="1">
      <c r="A18" s="138">
        <v>17880</v>
      </c>
      <c r="B18" s="10">
        <v>17880</v>
      </c>
      <c r="C18" s="141">
        <v>25250</v>
      </c>
      <c r="D18" s="41">
        <f t="shared" si="1"/>
        <v>375</v>
      </c>
      <c r="E18" s="45">
        <f t="shared" si="2"/>
        <v>1314</v>
      </c>
      <c r="F18" s="140">
        <v>25</v>
      </c>
      <c r="G18" s="44">
        <f t="shared" si="3"/>
        <v>1339</v>
      </c>
      <c r="H18" s="15">
        <v>0</v>
      </c>
      <c r="I18" s="3"/>
      <c r="J18" s="29" t="s">
        <v>20</v>
      </c>
      <c r="K18" s="30">
        <f>31-K17</f>
        <v>10</v>
      </c>
      <c r="L18" s="3"/>
      <c r="M18" s="3"/>
      <c r="N18" s="3"/>
      <c r="O18" s="3"/>
    </row>
    <row r="19" spans="1:15" ht="15.75">
      <c r="A19" s="138">
        <v>19047</v>
      </c>
      <c r="B19" s="10">
        <v>19047</v>
      </c>
      <c r="C19" s="141">
        <v>25250</v>
      </c>
      <c r="D19" s="41">
        <f t="shared" si="1"/>
        <v>400</v>
      </c>
      <c r="E19" s="45">
        <f t="shared" si="2"/>
        <v>1400</v>
      </c>
      <c r="F19" s="140">
        <v>25</v>
      </c>
      <c r="G19" s="44">
        <f t="shared" si="3"/>
        <v>1425</v>
      </c>
      <c r="H19" s="15">
        <v>0</v>
      </c>
      <c r="I19" s="3"/>
      <c r="J19" s="3"/>
      <c r="K19" s="3"/>
      <c r="L19" s="3"/>
      <c r="M19" s="3"/>
      <c r="N19" s="3"/>
      <c r="O19" s="3"/>
    </row>
    <row r="20" spans="1:15" ht="15.75">
      <c r="A20" s="138">
        <v>20008</v>
      </c>
      <c r="B20" s="10">
        <v>20008</v>
      </c>
      <c r="C20" s="141">
        <v>25250</v>
      </c>
      <c r="D20" s="41">
        <f t="shared" si="1"/>
        <v>420</v>
      </c>
      <c r="E20" s="45">
        <f t="shared" si="2"/>
        <v>1471</v>
      </c>
      <c r="F20" s="140">
        <v>25</v>
      </c>
      <c r="G20" s="44">
        <f t="shared" si="3"/>
        <v>1496</v>
      </c>
      <c r="H20" s="15">
        <v>0</v>
      </c>
      <c r="I20" s="3"/>
      <c r="J20" s="3"/>
      <c r="K20" s="3"/>
      <c r="L20" s="3"/>
      <c r="M20" s="3"/>
      <c r="N20" s="3"/>
      <c r="O20" s="3"/>
    </row>
    <row r="21" spans="1:15" ht="17.25" thickBot="1">
      <c r="A21" s="138">
        <v>21009</v>
      </c>
      <c r="B21" s="10">
        <v>21009</v>
      </c>
      <c r="C21" s="141">
        <v>25250</v>
      </c>
      <c r="D21" s="41">
        <f t="shared" si="1"/>
        <v>441</v>
      </c>
      <c r="E21" s="45">
        <f t="shared" si="2"/>
        <v>1544</v>
      </c>
      <c r="F21" s="140">
        <v>25</v>
      </c>
      <c r="G21" s="44">
        <f t="shared" si="3"/>
        <v>1569</v>
      </c>
      <c r="H21" s="15">
        <v>0</v>
      </c>
      <c r="I21" s="3"/>
      <c r="J21" s="26" t="s">
        <v>21</v>
      </c>
      <c r="K21" s="3"/>
      <c r="L21" s="3"/>
      <c r="M21" s="3"/>
      <c r="N21" s="3"/>
      <c r="O21" s="3"/>
    </row>
    <row r="22" spans="1:15" ht="16.5">
      <c r="A22" s="138">
        <v>22000</v>
      </c>
      <c r="B22" s="10">
        <v>22000</v>
      </c>
      <c r="C22" s="141">
        <v>25250</v>
      </c>
      <c r="D22" s="41">
        <f t="shared" si="1"/>
        <v>462</v>
      </c>
      <c r="E22" s="45">
        <f t="shared" si="2"/>
        <v>1617</v>
      </c>
      <c r="F22" s="140">
        <v>25</v>
      </c>
      <c r="G22" s="44">
        <f t="shared" si="3"/>
        <v>1642</v>
      </c>
      <c r="H22" s="15">
        <v>0</v>
      </c>
      <c r="I22" s="3"/>
      <c r="J22" s="27" t="s">
        <v>22</v>
      </c>
      <c r="K22" s="28">
        <v>10000</v>
      </c>
      <c r="L22" s="3"/>
      <c r="M22" s="3"/>
      <c r="N22" s="3"/>
      <c r="O22" s="3"/>
    </row>
    <row r="23" spans="1:15" ht="17.25" thickBot="1">
      <c r="A23" s="138">
        <v>23100</v>
      </c>
      <c r="B23" s="10">
        <v>23100</v>
      </c>
      <c r="C23" s="141">
        <v>25250</v>
      </c>
      <c r="D23" s="41">
        <f t="shared" si="1"/>
        <v>485</v>
      </c>
      <c r="E23" s="45">
        <f t="shared" si="2"/>
        <v>1698</v>
      </c>
      <c r="F23" s="140">
        <v>25</v>
      </c>
      <c r="G23" s="44">
        <f t="shared" si="3"/>
        <v>1723</v>
      </c>
      <c r="H23" s="15">
        <v>0</v>
      </c>
      <c r="I23" s="3"/>
      <c r="J23" s="31" t="s">
        <v>23</v>
      </c>
      <c r="K23" s="30">
        <f>ROUND(K22*2.11%,0)</f>
        <v>211</v>
      </c>
      <c r="L23" s="3"/>
      <c r="M23" s="3"/>
      <c r="N23" s="3"/>
      <c r="O23" s="3"/>
    </row>
    <row r="24" spans="1:15" ht="15.75">
      <c r="A24" s="138">
        <v>24000</v>
      </c>
      <c r="B24" s="10">
        <v>24000</v>
      </c>
      <c r="C24" s="141">
        <v>25250</v>
      </c>
      <c r="D24" s="41">
        <f t="shared" si="1"/>
        <v>504</v>
      </c>
      <c r="E24" s="45">
        <f t="shared" si="2"/>
        <v>1764</v>
      </c>
      <c r="F24" s="140">
        <v>25</v>
      </c>
      <c r="G24" s="44">
        <f t="shared" si="3"/>
        <v>1789</v>
      </c>
      <c r="H24" s="15">
        <v>0</v>
      </c>
      <c r="I24" s="3"/>
      <c r="J24" s="3"/>
      <c r="K24" s="3"/>
      <c r="L24" s="3"/>
      <c r="M24" s="3"/>
      <c r="N24" s="3"/>
      <c r="O24" s="3"/>
    </row>
    <row r="25" spans="1:15" ht="15.75">
      <c r="A25" s="21">
        <v>25250</v>
      </c>
      <c r="B25" s="21">
        <v>25250</v>
      </c>
      <c r="C25" s="138">
        <v>25250</v>
      </c>
      <c r="D25" s="41">
        <f t="shared" si="1"/>
        <v>530</v>
      </c>
      <c r="E25" s="45">
        <f t="shared" si="2"/>
        <v>1856</v>
      </c>
      <c r="F25" s="43">
        <f aca="true" t="shared" si="4" ref="F12:F48">ROUND(ROUND(A25*0.03%,1)+ROUND(A25*0.07%,1),0)</f>
        <v>25</v>
      </c>
      <c r="G25" s="44">
        <f t="shared" si="3"/>
        <v>1881</v>
      </c>
      <c r="H25" s="15">
        <v>0</v>
      </c>
      <c r="I25" s="3"/>
      <c r="J25" s="3"/>
      <c r="K25" s="3"/>
      <c r="L25" s="3"/>
      <c r="M25" s="3"/>
      <c r="N25" s="3"/>
      <c r="O25" s="3"/>
    </row>
    <row r="26" spans="1:15" ht="15.75">
      <c r="A26" s="21">
        <v>26400</v>
      </c>
      <c r="B26" s="21">
        <v>26400</v>
      </c>
      <c r="C26" s="21">
        <v>26400</v>
      </c>
      <c r="D26" s="41">
        <f t="shared" si="1"/>
        <v>554</v>
      </c>
      <c r="E26" s="45">
        <f t="shared" si="2"/>
        <v>1940</v>
      </c>
      <c r="F26" s="43">
        <f t="shared" si="4"/>
        <v>26</v>
      </c>
      <c r="G26" s="44">
        <f t="shared" si="3"/>
        <v>1966</v>
      </c>
      <c r="H26" s="15">
        <v>0</v>
      </c>
      <c r="I26" s="3"/>
      <c r="J26" s="3"/>
      <c r="K26" s="3"/>
      <c r="L26" s="3"/>
      <c r="M26" s="3"/>
      <c r="N26" s="3"/>
      <c r="O26" s="3"/>
    </row>
    <row r="27" spans="1:15" ht="15.75">
      <c r="A27" s="21">
        <v>27600</v>
      </c>
      <c r="B27" s="21">
        <v>27600</v>
      </c>
      <c r="C27" s="21">
        <v>27600</v>
      </c>
      <c r="D27" s="41">
        <f t="shared" si="1"/>
        <v>580</v>
      </c>
      <c r="E27" s="45">
        <f t="shared" si="2"/>
        <v>2029</v>
      </c>
      <c r="F27" s="43">
        <f t="shared" si="4"/>
        <v>28</v>
      </c>
      <c r="G27" s="44">
        <f t="shared" si="3"/>
        <v>2057</v>
      </c>
      <c r="H27" s="15">
        <v>0</v>
      </c>
      <c r="I27" s="3"/>
      <c r="J27" s="3"/>
      <c r="K27" s="3"/>
      <c r="L27" s="3"/>
      <c r="M27" s="3"/>
      <c r="N27" s="3"/>
      <c r="O27" s="3"/>
    </row>
    <row r="28" spans="1:15" ht="15.75">
      <c r="A28" s="21">
        <v>28800</v>
      </c>
      <c r="B28" s="21">
        <v>28800</v>
      </c>
      <c r="C28" s="21">
        <v>28800</v>
      </c>
      <c r="D28" s="41">
        <f t="shared" si="1"/>
        <v>605</v>
      </c>
      <c r="E28" s="45">
        <f t="shared" si="2"/>
        <v>2117</v>
      </c>
      <c r="F28" s="43">
        <f t="shared" si="4"/>
        <v>29</v>
      </c>
      <c r="G28" s="44">
        <f t="shared" si="3"/>
        <v>2146</v>
      </c>
      <c r="H28" s="15">
        <v>0</v>
      </c>
      <c r="I28" s="3"/>
      <c r="J28" s="3"/>
      <c r="K28" s="3"/>
      <c r="L28" s="3"/>
      <c r="M28" s="3"/>
      <c r="N28" s="3"/>
      <c r="O28" s="3"/>
    </row>
    <row r="29" spans="1:15" ht="15.75">
      <c r="A29" s="21">
        <v>30300</v>
      </c>
      <c r="B29" s="21">
        <v>30300</v>
      </c>
      <c r="C29" s="21">
        <v>30300</v>
      </c>
      <c r="D29" s="41">
        <f t="shared" si="1"/>
        <v>636</v>
      </c>
      <c r="E29" s="45">
        <f t="shared" si="2"/>
        <v>2227</v>
      </c>
      <c r="F29" s="43">
        <f t="shared" si="4"/>
        <v>30</v>
      </c>
      <c r="G29" s="44">
        <f t="shared" si="3"/>
        <v>2257</v>
      </c>
      <c r="H29" s="15">
        <v>0</v>
      </c>
      <c r="I29" s="3"/>
      <c r="J29" s="3"/>
      <c r="K29" s="3"/>
      <c r="L29" s="3"/>
      <c r="M29" s="3"/>
      <c r="N29" s="3"/>
      <c r="O29" s="3"/>
    </row>
    <row r="30" spans="1:15" ht="17.25" customHeight="1">
      <c r="A30" s="21">
        <v>31800</v>
      </c>
      <c r="B30" s="21">
        <v>31800</v>
      </c>
      <c r="C30" s="21">
        <v>31800</v>
      </c>
      <c r="D30" s="41">
        <f t="shared" si="1"/>
        <v>668</v>
      </c>
      <c r="E30" s="45">
        <f t="shared" si="2"/>
        <v>2337</v>
      </c>
      <c r="F30" s="43">
        <f t="shared" si="4"/>
        <v>32</v>
      </c>
      <c r="G30" s="44">
        <f t="shared" si="3"/>
        <v>2369</v>
      </c>
      <c r="H30" s="15">
        <v>0</v>
      </c>
      <c r="I30" s="3"/>
      <c r="J30" s="3"/>
      <c r="K30" s="3"/>
      <c r="L30" s="3"/>
      <c r="M30" s="3"/>
      <c r="N30" s="3"/>
      <c r="O30" s="3"/>
    </row>
    <row r="31" spans="1:15" ht="15.75">
      <c r="A31" s="21">
        <v>33300</v>
      </c>
      <c r="B31" s="21">
        <v>33300</v>
      </c>
      <c r="C31" s="21">
        <v>33300</v>
      </c>
      <c r="D31" s="41">
        <f t="shared" si="1"/>
        <v>699</v>
      </c>
      <c r="E31" s="45">
        <f t="shared" si="2"/>
        <v>2448</v>
      </c>
      <c r="F31" s="43">
        <f t="shared" si="4"/>
        <v>33</v>
      </c>
      <c r="G31" s="44">
        <f t="shared" si="3"/>
        <v>2481</v>
      </c>
      <c r="H31" s="15">
        <v>0</v>
      </c>
      <c r="I31" s="3"/>
      <c r="J31" s="3"/>
      <c r="K31" s="3"/>
      <c r="L31" s="3"/>
      <c r="M31" s="3"/>
      <c r="N31" s="3"/>
      <c r="O31" s="3"/>
    </row>
    <row r="32" spans="1:15" ht="15.75">
      <c r="A32" s="21">
        <v>34800</v>
      </c>
      <c r="B32" s="21">
        <v>34800</v>
      </c>
      <c r="C32" s="21">
        <v>34800</v>
      </c>
      <c r="D32" s="41">
        <f t="shared" si="1"/>
        <v>731</v>
      </c>
      <c r="E32" s="45">
        <f t="shared" si="2"/>
        <v>2558</v>
      </c>
      <c r="F32" s="43">
        <f t="shared" si="4"/>
        <v>35</v>
      </c>
      <c r="G32" s="44">
        <f t="shared" si="3"/>
        <v>2593</v>
      </c>
      <c r="H32" s="15">
        <v>0</v>
      </c>
      <c r="I32" s="3"/>
      <c r="J32" s="3"/>
      <c r="K32" s="3"/>
      <c r="L32" s="3"/>
      <c r="M32" s="3"/>
      <c r="N32" s="3"/>
      <c r="O32" s="3"/>
    </row>
    <row r="33" spans="1:15" ht="15.75">
      <c r="A33" s="21">
        <v>36300</v>
      </c>
      <c r="B33" s="21">
        <v>36300</v>
      </c>
      <c r="C33" s="21">
        <v>36300</v>
      </c>
      <c r="D33" s="41">
        <f t="shared" si="1"/>
        <v>762</v>
      </c>
      <c r="E33" s="45">
        <f t="shared" si="2"/>
        <v>2668</v>
      </c>
      <c r="F33" s="43">
        <f t="shared" si="4"/>
        <v>36</v>
      </c>
      <c r="G33" s="44">
        <f t="shared" si="3"/>
        <v>2704</v>
      </c>
      <c r="H33" s="15">
        <v>0</v>
      </c>
      <c r="I33" s="3"/>
      <c r="J33" s="3"/>
      <c r="K33" s="3"/>
      <c r="L33" s="3"/>
      <c r="M33" s="3"/>
      <c r="N33" s="3"/>
      <c r="O33" s="3"/>
    </row>
    <row r="34" spans="1:15" ht="15.75">
      <c r="A34" s="21">
        <v>38200</v>
      </c>
      <c r="B34" s="21">
        <v>38200</v>
      </c>
      <c r="C34" s="21">
        <v>38200</v>
      </c>
      <c r="D34" s="41">
        <f t="shared" si="1"/>
        <v>802</v>
      </c>
      <c r="E34" s="45">
        <f t="shared" si="2"/>
        <v>2808</v>
      </c>
      <c r="F34" s="43">
        <f t="shared" si="4"/>
        <v>38</v>
      </c>
      <c r="G34" s="44">
        <f t="shared" si="3"/>
        <v>2846</v>
      </c>
      <c r="H34" s="15">
        <v>0</v>
      </c>
      <c r="I34" s="3"/>
      <c r="J34" s="3"/>
      <c r="K34" s="3"/>
      <c r="L34" s="3"/>
      <c r="M34" s="3"/>
      <c r="N34" s="3"/>
      <c r="O34" s="3"/>
    </row>
    <row r="35" spans="1:15" ht="15.75">
      <c r="A35" s="21">
        <v>40100</v>
      </c>
      <c r="B35" s="21">
        <v>40100</v>
      </c>
      <c r="C35" s="21">
        <v>40100</v>
      </c>
      <c r="D35" s="41">
        <f t="shared" si="1"/>
        <v>842</v>
      </c>
      <c r="E35" s="45">
        <f t="shared" si="2"/>
        <v>2947</v>
      </c>
      <c r="F35" s="43">
        <f t="shared" si="4"/>
        <v>40</v>
      </c>
      <c r="G35" s="44">
        <f t="shared" si="3"/>
        <v>2987</v>
      </c>
      <c r="H35" s="15">
        <v>0</v>
      </c>
      <c r="I35" s="3"/>
      <c r="J35" s="3"/>
      <c r="K35" s="3"/>
      <c r="L35" s="3"/>
      <c r="M35" s="3"/>
      <c r="N35" s="3"/>
      <c r="O35" s="3"/>
    </row>
    <row r="36" spans="1:15" ht="15.75">
      <c r="A36" s="21">
        <v>42000</v>
      </c>
      <c r="B36" s="21">
        <v>42000</v>
      </c>
      <c r="C36" s="21">
        <v>42000</v>
      </c>
      <c r="D36" s="41">
        <f t="shared" si="1"/>
        <v>882</v>
      </c>
      <c r="E36" s="45">
        <f t="shared" si="2"/>
        <v>3087</v>
      </c>
      <c r="F36" s="43">
        <f t="shared" si="4"/>
        <v>42</v>
      </c>
      <c r="G36" s="44">
        <f t="shared" si="3"/>
        <v>3129</v>
      </c>
      <c r="H36" s="15">
        <v>0</v>
      </c>
      <c r="I36" s="3"/>
      <c r="J36" s="3"/>
      <c r="K36" s="3"/>
      <c r="L36" s="3"/>
      <c r="M36" s="3"/>
      <c r="N36" s="3"/>
      <c r="O36" s="3"/>
    </row>
    <row r="37" spans="1:15" ht="15.75">
      <c r="A37" s="21">
        <v>43900</v>
      </c>
      <c r="B37" s="21">
        <v>43900</v>
      </c>
      <c r="C37" s="21">
        <v>43900</v>
      </c>
      <c r="D37" s="41">
        <f t="shared" si="1"/>
        <v>922</v>
      </c>
      <c r="E37" s="45">
        <f t="shared" si="2"/>
        <v>3227</v>
      </c>
      <c r="F37" s="43">
        <f t="shared" si="4"/>
        <v>44</v>
      </c>
      <c r="G37" s="44">
        <f t="shared" si="3"/>
        <v>3271</v>
      </c>
      <c r="H37" s="15">
        <v>0</v>
      </c>
      <c r="I37" s="3"/>
      <c r="J37" s="3"/>
      <c r="K37" s="3"/>
      <c r="L37" s="3"/>
      <c r="M37" s="3"/>
      <c r="N37" s="3"/>
      <c r="O37" s="3"/>
    </row>
    <row r="38" spans="1:15" ht="15.75">
      <c r="A38" s="21">
        <v>45800</v>
      </c>
      <c r="B38" s="21">
        <v>45800</v>
      </c>
      <c r="C38" s="21">
        <v>45800</v>
      </c>
      <c r="D38" s="41">
        <f t="shared" si="1"/>
        <v>962</v>
      </c>
      <c r="E38" s="45">
        <f t="shared" si="2"/>
        <v>3366</v>
      </c>
      <c r="F38" s="142">
        <f t="shared" si="4"/>
        <v>46</v>
      </c>
      <c r="G38" s="44">
        <f t="shared" si="3"/>
        <v>3412</v>
      </c>
      <c r="H38" s="15">
        <v>0</v>
      </c>
      <c r="I38" s="3"/>
      <c r="J38" s="3"/>
      <c r="K38" s="3"/>
      <c r="L38" s="3"/>
      <c r="M38" s="3"/>
      <c r="N38" s="3"/>
      <c r="O38" s="3"/>
    </row>
    <row r="39" spans="1:15" ht="15.75">
      <c r="A39" s="135">
        <v>48200</v>
      </c>
      <c r="B39" s="139">
        <v>45800</v>
      </c>
      <c r="C39" s="141">
        <v>48200</v>
      </c>
      <c r="D39" s="41">
        <v>962</v>
      </c>
      <c r="E39" s="45">
        <v>3366</v>
      </c>
      <c r="F39" s="140">
        <f t="shared" si="4"/>
        <v>48</v>
      </c>
      <c r="G39" s="44">
        <f t="shared" si="3"/>
        <v>3414</v>
      </c>
      <c r="H39" s="15">
        <v>0</v>
      </c>
      <c r="I39" s="3"/>
      <c r="J39" s="3"/>
      <c r="K39" s="3"/>
      <c r="L39" s="3"/>
      <c r="M39" s="3"/>
      <c r="N39" s="3"/>
      <c r="O39" s="3"/>
    </row>
    <row r="40" spans="1:15" ht="15.75">
      <c r="A40" s="135">
        <v>50600</v>
      </c>
      <c r="B40" s="139">
        <v>45800</v>
      </c>
      <c r="C40" s="141">
        <v>50600</v>
      </c>
      <c r="D40" s="41">
        <v>962</v>
      </c>
      <c r="E40" s="45">
        <v>3366</v>
      </c>
      <c r="F40" s="140">
        <f t="shared" si="4"/>
        <v>51</v>
      </c>
      <c r="G40" s="44">
        <f t="shared" si="3"/>
        <v>3417</v>
      </c>
      <c r="H40" s="15">
        <v>0</v>
      </c>
      <c r="I40" s="3"/>
      <c r="J40" s="3"/>
      <c r="K40" s="3"/>
      <c r="L40" s="3"/>
      <c r="M40" s="3"/>
      <c r="N40" s="3"/>
      <c r="O40" s="3"/>
    </row>
    <row r="41" spans="1:15" ht="15.75">
      <c r="A41" s="135">
        <v>53000</v>
      </c>
      <c r="B41" s="139">
        <v>45800</v>
      </c>
      <c r="C41" s="141">
        <v>53000</v>
      </c>
      <c r="D41" s="41">
        <v>962</v>
      </c>
      <c r="E41" s="45">
        <v>3366</v>
      </c>
      <c r="F41" s="140">
        <f t="shared" si="4"/>
        <v>53</v>
      </c>
      <c r="G41" s="44">
        <f t="shared" si="3"/>
        <v>3419</v>
      </c>
      <c r="H41" s="15">
        <v>0</v>
      </c>
      <c r="I41" s="3"/>
      <c r="J41" s="3"/>
      <c r="K41" s="3"/>
      <c r="L41" s="3"/>
      <c r="M41" s="3"/>
      <c r="N41" s="3"/>
      <c r="O41" s="3"/>
    </row>
    <row r="42" spans="1:15" ht="15.75">
      <c r="A42" s="135">
        <v>55400</v>
      </c>
      <c r="B42" s="139">
        <v>45800</v>
      </c>
      <c r="C42" s="141">
        <v>55400</v>
      </c>
      <c r="D42" s="41">
        <v>962</v>
      </c>
      <c r="E42" s="45">
        <v>3366</v>
      </c>
      <c r="F42" s="140">
        <f t="shared" si="4"/>
        <v>55</v>
      </c>
      <c r="G42" s="44">
        <f t="shared" si="3"/>
        <v>3421</v>
      </c>
      <c r="H42" s="15">
        <v>0</v>
      </c>
      <c r="I42" s="3"/>
      <c r="J42" s="3"/>
      <c r="K42" s="3"/>
      <c r="L42" s="3"/>
      <c r="M42" s="3"/>
      <c r="N42" s="3"/>
      <c r="O42" s="3"/>
    </row>
    <row r="43" spans="1:15" ht="15.75">
      <c r="A43" s="135">
        <v>57800</v>
      </c>
      <c r="B43" s="139">
        <v>45800</v>
      </c>
      <c r="C43" s="141">
        <v>57800</v>
      </c>
      <c r="D43" s="41">
        <v>962</v>
      </c>
      <c r="E43" s="45">
        <v>3366</v>
      </c>
      <c r="F43" s="140">
        <f t="shared" si="4"/>
        <v>58</v>
      </c>
      <c r="G43" s="44">
        <f t="shared" si="3"/>
        <v>3424</v>
      </c>
      <c r="H43" s="15">
        <v>0</v>
      </c>
      <c r="I43" s="3"/>
      <c r="J43" s="3"/>
      <c r="K43" s="3"/>
      <c r="L43" s="3"/>
      <c r="M43" s="3"/>
      <c r="N43" s="3"/>
      <c r="O43" s="3"/>
    </row>
    <row r="44" spans="1:15" ht="15.75">
      <c r="A44" s="135">
        <v>60800</v>
      </c>
      <c r="B44" s="139">
        <v>45800</v>
      </c>
      <c r="C44" s="141">
        <v>60800</v>
      </c>
      <c r="D44" s="41">
        <v>962</v>
      </c>
      <c r="E44" s="45">
        <v>3366</v>
      </c>
      <c r="F44" s="140">
        <f t="shared" si="4"/>
        <v>61</v>
      </c>
      <c r="G44" s="44">
        <f t="shared" si="3"/>
        <v>3427</v>
      </c>
      <c r="H44" s="15">
        <v>0</v>
      </c>
      <c r="I44" s="3"/>
      <c r="J44" s="3"/>
      <c r="K44" s="3"/>
      <c r="L44" s="3"/>
      <c r="M44" s="3"/>
      <c r="N44" s="3"/>
      <c r="O44" s="3"/>
    </row>
    <row r="45" spans="1:15" ht="15.75">
      <c r="A45" s="135">
        <v>63800</v>
      </c>
      <c r="B45" s="139">
        <v>45800</v>
      </c>
      <c r="C45" s="141">
        <v>63800</v>
      </c>
      <c r="D45" s="41">
        <v>962</v>
      </c>
      <c r="E45" s="45">
        <v>3366</v>
      </c>
      <c r="F45" s="140">
        <f t="shared" si="4"/>
        <v>64</v>
      </c>
      <c r="G45" s="44">
        <f t="shared" si="3"/>
        <v>3430</v>
      </c>
      <c r="H45" s="15">
        <v>0</v>
      </c>
      <c r="I45" s="3"/>
      <c r="J45" s="3"/>
      <c r="K45" s="3"/>
      <c r="L45" s="3"/>
      <c r="M45" s="3"/>
      <c r="N45" s="3"/>
      <c r="O45" s="3"/>
    </row>
    <row r="46" spans="1:15" ht="15.75">
      <c r="A46" s="135">
        <v>66800</v>
      </c>
      <c r="B46" s="139">
        <v>45800</v>
      </c>
      <c r="C46" s="141">
        <v>66800</v>
      </c>
      <c r="D46" s="41">
        <v>962</v>
      </c>
      <c r="E46" s="45">
        <v>3366</v>
      </c>
      <c r="F46" s="140">
        <f t="shared" si="4"/>
        <v>67</v>
      </c>
      <c r="G46" s="44">
        <f t="shared" si="3"/>
        <v>3433</v>
      </c>
      <c r="H46" s="15">
        <v>0</v>
      </c>
      <c r="I46" s="3"/>
      <c r="J46" s="3"/>
      <c r="K46" s="3"/>
      <c r="L46" s="3"/>
      <c r="M46" s="3"/>
      <c r="N46" s="3"/>
      <c r="O46" s="3"/>
    </row>
    <row r="47" spans="1:15" ht="15.75">
      <c r="A47" s="135">
        <v>69800</v>
      </c>
      <c r="B47" s="139">
        <v>45800</v>
      </c>
      <c r="C47" s="141">
        <v>69800</v>
      </c>
      <c r="D47" s="41">
        <v>962</v>
      </c>
      <c r="E47" s="45">
        <v>3366</v>
      </c>
      <c r="F47" s="140">
        <f t="shared" si="4"/>
        <v>70</v>
      </c>
      <c r="G47" s="44">
        <f t="shared" si="3"/>
        <v>3436</v>
      </c>
      <c r="H47" s="15">
        <v>0</v>
      </c>
      <c r="I47" s="3"/>
      <c r="J47" s="3"/>
      <c r="K47" s="3"/>
      <c r="L47" s="3"/>
      <c r="M47" s="3"/>
      <c r="N47" s="3"/>
      <c r="O47" s="3"/>
    </row>
    <row r="48" spans="1:15" ht="15.75">
      <c r="A48" s="135">
        <v>72800</v>
      </c>
      <c r="B48" s="139">
        <v>45800</v>
      </c>
      <c r="C48" s="141">
        <v>72800</v>
      </c>
      <c r="D48" s="41">
        <v>962</v>
      </c>
      <c r="E48" s="45">
        <v>3366</v>
      </c>
      <c r="F48" s="140">
        <f t="shared" si="4"/>
        <v>73</v>
      </c>
      <c r="G48" s="44">
        <f t="shared" si="3"/>
        <v>3439</v>
      </c>
      <c r="H48" s="15">
        <v>0</v>
      </c>
      <c r="I48" s="3"/>
      <c r="J48" s="3"/>
      <c r="K48" s="3"/>
      <c r="L48" s="3"/>
      <c r="M48" s="3"/>
      <c r="N48" s="3"/>
      <c r="O48" s="3"/>
    </row>
    <row r="49" spans="1:15" ht="15.75">
      <c r="A49" s="10">
        <v>76500</v>
      </c>
      <c r="B49" s="139">
        <v>45800</v>
      </c>
      <c r="C49" s="10">
        <v>72800</v>
      </c>
      <c r="D49" s="41">
        <v>962</v>
      </c>
      <c r="E49" s="45">
        <v>3366</v>
      </c>
      <c r="F49" s="49">
        <v>73</v>
      </c>
      <c r="G49" s="44">
        <v>3412</v>
      </c>
      <c r="H49" s="15">
        <v>0</v>
      </c>
      <c r="I49" s="3"/>
      <c r="J49" s="3"/>
      <c r="K49" s="3"/>
      <c r="L49" s="3"/>
      <c r="M49" s="3"/>
      <c r="N49" s="3"/>
      <c r="O49" s="3"/>
    </row>
    <row r="50" spans="1:15" ht="15.75">
      <c r="A50" s="10">
        <v>80200</v>
      </c>
      <c r="B50" s="139">
        <v>45800</v>
      </c>
      <c r="C50" s="10">
        <v>72800</v>
      </c>
      <c r="D50" s="41">
        <v>962</v>
      </c>
      <c r="E50" s="45">
        <v>3366</v>
      </c>
      <c r="F50" s="49">
        <v>73</v>
      </c>
      <c r="G50" s="44">
        <v>3412</v>
      </c>
      <c r="H50" s="15">
        <v>0</v>
      </c>
      <c r="I50" s="3"/>
      <c r="J50" s="3"/>
      <c r="K50" s="3"/>
      <c r="L50" s="3"/>
      <c r="M50" s="3"/>
      <c r="N50" s="3"/>
      <c r="O50" s="3"/>
    </row>
    <row r="51" spans="1:15" ht="15.75">
      <c r="A51" s="10">
        <v>83900</v>
      </c>
      <c r="B51" s="139">
        <v>45800</v>
      </c>
      <c r="C51" s="10">
        <v>72800</v>
      </c>
      <c r="D51" s="41">
        <v>962</v>
      </c>
      <c r="E51" s="45">
        <v>3366</v>
      </c>
      <c r="F51" s="49">
        <v>73</v>
      </c>
      <c r="G51" s="44">
        <v>3412</v>
      </c>
      <c r="H51" s="15">
        <v>0</v>
      </c>
      <c r="I51" s="3"/>
      <c r="J51" s="3"/>
      <c r="K51" s="3"/>
      <c r="L51" s="3"/>
      <c r="M51" s="3"/>
      <c r="N51" s="3"/>
      <c r="O51" s="3"/>
    </row>
    <row r="52" spans="1:15" ht="15.75">
      <c r="A52" s="10">
        <v>87600</v>
      </c>
      <c r="B52" s="139">
        <v>45800</v>
      </c>
      <c r="C52" s="10">
        <v>72800</v>
      </c>
      <c r="D52" s="41">
        <v>962</v>
      </c>
      <c r="E52" s="45">
        <v>3366</v>
      </c>
      <c r="F52" s="49">
        <v>73</v>
      </c>
      <c r="G52" s="44">
        <v>3412</v>
      </c>
      <c r="H52" s="15">
        <v>0</v>
      </c>
      <c r="I52" s="3"/>
      <c r="J52" s="3"/>
      <c r="K52" s="3"/>
      <c r="L52" s="3"/>
      <c r="M52" s="3"/>
      <c r="N52" s="3"/>
      <c r="O52" s="3"/>
    </row>
    <row r="53" spans="1:15" ht="15.75">
      <c r="A53" s="10">
        <v>92100</v>
      </c>
      <c r="B53" s="139">
        <v>45800</v>
      </c>
      <c r="C53" s="10">
        <v>72800</v>
      </c>
      <c r="D53" s="41">
        <v>962</v>
      </c>
      <c r="E53" s="45">
        <v>3366</v>
      </c>
      <c r="F53" s="49">
        <v>73</v>
      </c>
      <c r="G53" s="44">
        <v>3412</v>
      </c>
      <c r="H53" s="15">
        <v>0</v>
      </c>
      <c r="I53" s="3"/>
      <c r="J53" s="3"/>
      <c r="K53" s="3"/>
      <c r="L53" s="3"/>
      <c r="M53" s="3"/>
      <c r="N53" s="3"/>
      <c r="O53" s="3"/>
    </row>
    <row r="54" spans="1:15" ht="15.75">
      <c r="A54" s="10">
        <v>96600</v>
      </c>
      <c r="B54" s="139">
        <v>45800</v>
      </c>
      <c r="C54" s="10">
        <v>72800</v>
      </c>
      <c r="D54" s="41">
        <v>962</v>
      </c>
      <c r="E54" s="45">
        <v>3366</v>
      </c>
      <c r="F54" s="49">
        <v>73</v>
      </c>
      <c r="G54" s="44">
        <v>3412</v>
      </c>
      <c r="H54" s="15">
        <v>0</v>
      </c>
      <c r="I54" s="3"/>
      <c r="J54" s="3"/>
      <c r="K54" s="3"/>
      <c r="L54" s="3"/>
      <c r="M54" s="3"/>
      <c r="N54" s="3"/>
      <c r="O54" s="3"/>
    </row>
    <row r="55" spans="1:15" ht="15.75">
      <c r="A55" s="10">
        <v>101100</v>
      </c>
      <c r="B55" s="139">
        <v>45800</v>
      </c>
      <c r="C55" s="10">
        <v>72800</v>
      </c>
      <c r="D55" s="41">
        <v>962</v>
      </c>
      <c r="E55" s="45">
        <v>3366</v>
      </c>
      <c r="F55" s="49">
        <v>73</v>
      </c>
      <c r="G55" s="44">
        <v>3412</v>
      </c>
      <c r="H55" s="15">
        <v>0</v>
      </c>
      <c r="I55" s="3"/>
      <c r="J55" s="3"/>
      <c r="K55" s="3"/>
      <c r="L55" s="3"/>
      <c r="M55" s="3"/>
      <c r="N55" s="3"/>
      <c r="O55" s="3"/>
    </row>
    <row r="56" spans="1:15" ht="15.75">
      <c r="A56" s="10">
        <v>105600</v>
      </c>
      <c r="B56" s="139">
        <v>45800</v>
      </c>
      <c r="C56" s="10">
        <v>72800</v>
      </c>
      <c r="D56" s="41">
        <v>962</v>
      </c>
      <c r="E56" s="45">
        <v>3366</v>
      </c>
      <c r="F56" s="49">
        <v>73</v>
      </c>
      <c r="G56" s="44">
        <v>3412</v>
      </c>
      <c r="H56" s="15">
        <v>0</v>
      </c>
      <c r="I56" s="3"/>
      <c r="J56" s="3"/>
      <c r="K56" s="3"/>
      <c r="L56" s="3"/>
      <c r="M56" s="3"/>
      <c r="N56" s="3"/>
      <c r="O56" s="3"/>
    </row>
    <row r="57" spans="1:15" ht="15.75">
      <c r="A57" s="10">
        <v>110100</v>
      </c>
      <c r="B57" s="139">
        <v>45800</v>
      </c>
      <c r="C57" s="10">
        <v>72800</v>
      </c>
      <c r="D57" s="41">
        <v>962</v>
      </c>
      <c r="E57" s="45">
        <v>3366</v>
      </c>
      <c r="F57" s="49">
        <v>73</v>
      </c>
      <c r="G57" s="44">
        <v>3412</v>
      </c>
      <c r="H57" s="15">
        <v>0</v>
      </c>
      <c r="I57" s="3"/>
      <c r="J57" s="3"/>
      <c r="K57" s="3"/>
      <c r="L57" s="3"/>
      <c r="M57" s="3"/>
      <c r="N57" s="3"/>
      <c r="O57" s="3"/>
    </row>
    <row r="58" spans="1:15" ht="15.75">
      <c r="A58" s="10">
        <v>115500</v>
      </c>
      <c r="B58" s="139">
        <v>45800</v>
      </c>
      <c r="C58" s="10">
        <v>72800</v>
      </c>
      <c r="D58" s="41">
        <v>962</v>
      </c>
      <c r="E58" s="45">
        <v>3366</v>
      </c>
      <c r="F58" s="49">
        <v>73</v>
      </c>
      <c r="G58" s="44">
        <v>3412</v>
      </c>
      <c r="H58" s="15">
        <v>0</v>
      </c>
      <c r="I58" s="3"/>
      <c r="J58" s="3"/>
      <c r="K58" s="3"/>
      <c r="L58" s="3"/>
      <c r="M58" s="3"/>
      <c r="N58" s="3"/>
      <c r="O58" s="3"/>
    </row>
    <row r="59" spans="1:15" ht="15.75">
      <c r="A59" s="10">
        <v>120900</v>
      </c>
      <c r="B59" s="139">
        <v>45800</v>
      </c>
      <c r="C59" s="10">
        <v>72800</v>
      </c>
      <c r="D59" s="41">
        <v>962</v>
      </c>
      <c r="E59" s="45">
        <v>3366</v>
      </c>
      <c r="F59" s="49">
        <v>73</v>
      </c>
      <c r="G59" s="44">
        <v>3412</v>
      </c>
      <c r="H59" s="15">
        <v>0</v>
      </c>
      <c r="I59" s="3"/>
      <c r="J59" s="3"/>
      <c r="K59" s="3"/>
      <c r="L59" s="3"/>
      <c r="M59" s="3"/>
      <c r="N59" s="3"/>
      <c r="O59" s="3"/>
    </row>
    <row r="60" spans="1:15" ht="15.75">
      <c r="A60" s="10">
        <v>126300</v>
      </c>
      <c r="B60" s="139">
        <v>45800</v>
      </c>
      <c r="C60" s="10">
        <v>72800</v>
      </c>
      <c r="D60" s="41">
        <v>962</v>
      </c>
      <c r="E60" s="45">
        <v>3366</v>
      </c>
      <c r="F60" s="49">
        <v>73</v>
      </c>
      <c r="G60" s="44">
        <v>3412</v>
      </c>
      <c r="H60" s="15">
        <v>0</v>
      </c>
      <c r="I60" s="3"/>
      <c r="J60" s="3"/>
      <c r="K60" s="3"/>
      <c r="L60" s="3"/>
      <c r="M60" s="3"/>
      <c r="N60" s="3"/>
      <c r="O60" s="3"/>
    </row>
    <row r="61" spans="1:15" ht="15.75">
      <c r="A61" s="10">
        <v>131700</v>
      </c>
      <c r="B61" s="139">
        <v>45800</v>
      </c>
      <c r="C61" s="10">
        <v>72800</v>
      </c>
      <c r="D61" s="41">
        <v>962</v>
      </c>
      <c r="E61" s="45">
        <v>3366</v>
      </c>
      <c r="F61" s="49">
        <v>73</v>
      </c>
      <c r="G61" s="44">
        <v>3412</v>
      </c>
      <c r="H61" s="15">
        <v>0</v>
      </c>
      <c r="I61" s="3"/>
      <c r="J61" s="3"/>
      <c r="K61" s="3"/>
      <c r="L61" s="3"/>
      <c r="M61" s="3"/>
      <c r="N61" s="3"/>
      <c r="O61" s="3"/>
    </row>
    <row r="62" spans="1:15" ht="15.75">
      <c r="A62" s="10">
        <v>142500</v>
      </c>
      <c r="B62" s="139">
        <v>45800</v>
      </c>
      <c r="C62" s="10">
        <v>72800</v>
      </c>
      <c r="D62" s="41">
        <v>962</v>
      </c>
      <c r="E62" s="45">
        <v>3366</v>
      </c>
      <c r="F62" s="49">
        <v>73</v>
      </c>
      <c r="G62" s="44">
        <v>3412</v>
      </c>
      <c r="H62" s="15">
        <v>0</v>
      </c>
      <c r="I62" s="3"/>
      <c r="J62" s="3"/>
      <c r="K62" s="3"/>
      <c r="L62" s="3"/>
      <c r="M62" s="3"/>
      <c r="N62" s="3"/>
      <c r="O62" s="3"/>
    </row>
    <row r="63" spans="1:15" ht="15.75">
      <c r="A63" s="10">
        <v>147900</v>
      </c>
      <c r="B63" s="139">
        <v>45800</v>
      </c>
      <c r="C63" s="10">
        <v>72800</v>
      </c>
      <c r="D63" s="41">
        <v>962</v>
      </c>
      <c r="E63" s="45">
        <v>3366</v>
      </c>
      <c r="F63" s="49">
        <v>73</v>
      </c>
      <c r="G63" s="44">
        <v>3412</v>
      </c>
      <c r="H63" s="15">
        <v>0</v>
      </c>
      <c r="I63" s="3"/>
      <c r="J63" s="3"/>
      <c r="K63" s="3"/>
      <c r="L63" s="3"/>
      <c r="M63" s="3"/>
      <c r="N63" s="3"/>
      <c r="O63" s="3"/>
    </row>
    <row r="64" spans="1:15" ht="15.75">
      <c r="A64" s="10">
        <v>150000</v>
      </c>
      <c r="B64" s="139">
        <v>45800</v>
      </c>
      <c r="C64" s="10">
        <v>72800</v>
      </c>
      <c r="D64" s="41">
        <v>962</v>
      </c>
      <c r="E64" s="45">
        <v>3366</v>
      </c>
      <c r="F64" s="49">
        <v>73</v>
      </c>
      <c r="G64" s="44">
        <v>3412</v>
      </c>
      <c r="H64" s="15">
        <v>0</v>
      </c>
      <c r="I64" s="3"/>
      <c r="J64" s="3"/>
      <c r="K64" s="3"/>
      <c r="L64" s="3"/>
      <c r="M64" s="3"/>
      <c r="N64" s="3"/>
      <c r="O64" s="3"/>
    </row>
  </sheetData>
  <sheetProtection password="CCED" sheet="1" objects="1" scenarios="1"/>
  <mergeCells count="13">
    <mergeCell ref="N12:N13"/>
    <mergeCell ref="C3:C4"/>
    <mergeCell ref="A3:A4"/>
    <mergeCell ref="B3:B4"/>
    <mergeCell ref="D3:G3"/>
    <mergeCell ref="H3:H4"/>
    <mergeCell ref="J9:M9"/>
    <mergeCell ref="L14:M14"/>
    <mergeCell ref="L12:M13"/>
    <mergeCell ref="J11:J12"/>
    <mergeCell ref="K11:K12"/>
    <mergeCell ref="L11:M11"/>
    <mergeCell ref="J10:M10"/>
  </mergeCells>
  <printOptions/>
  <pageMargins left="0.7000000000000001" right="0.7000000000000001" top="0.75" bottom="0.75" header="0.30000000000000004" footer="0.30000000000000004"/>
  <pageSetup fitToHeight="0" fitToWidth="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L38" sqref="L38"/>
    </sheetView>
  </sheetViews>
  <sheetFormatPr defaultColWidth="8.75390625" defaultRowHeight="15.75"/>
  <cols>
    <col min="1" max="1" width="11.25390625" style="50" customWidth="1"/>
    <col min="2" max="2" width="14.25390625" style="50" customWidth="1"/>
    <col min="3" max="6" width="12.75390625" style="50" customWidth="1"/>
    <col min="7" max="8" width="14.25390625" style="50" customWidth="1"/>
    <col min="9" max="9" width="8.75390625" style="50" customWidth="1"/>
    <col min="10" max="16384" width="8.75390625" style="50" customWidth="1"/>
  </cols>
  <sheetData>
    <row r="1" spans="2:6" ht="25.5">
      <c r="B1" s="51" t="s">
        <v>25</v>
      </c>
      <c r="C1" s="52"/>
      <c r="D1" s="52"/>
      <c r="E1" s="52"/>
      <c r="F1" s="52"/>
    </row>
    <row r="2" spans="2:8" ht="17.25" thickBot="1">
      <c r="B2" s="52" t="s">
        <v>26</v>
      </c>
      <c r="C2" s="52"/>
      <c r="D2" s="52"/>
      <c r="E2" s="52"/>
      <c r="F2" s="52"/>
      <c r="H2" s="53" t="s">
        <v>27</v>
      </c>
    </row>
    <row r="3" spans="1:8" ht="22.5" customHeight="1" thickBot="1">
      <c r="A3" s="120" t="s">
        <v>28</v>
      </c>
      <c r="B3" s="121" t="s">
        <v>29</v>
      </c>
      <c r="C3" s="121" t="s">
        <v>30</v>
      </c>
      <c r="D3" s="121"/>
      <c r="E3" s="121"/>
      <c r="F3" s="121"/>
      <c r="G3" s="122" t="s">
        <v>31</v>
      </c>
      <c r="H3" s="116" t="s">
        <v>32</v>
      </c>
    </row>
    <row r="4" spans="1:8" ht="48" customHeight="1">
      <c r="A4" s="120"/>
      <c r="B4" s="121"/>
      <c r="C4" s="54" t="s">
        <v>33</v>
      </c>
      <c r="D4" s="55" t="s">
        <v>34</v>
      </c>
      <c r="E4" s="56" t="s">
        <v>35</v>
      </c>
      <c r="F4" s="56" t="s">
        <v>36</v>
      </c>
      <c r="G4" s="122"/>
      <c r="H4" s="116"/>
    </row>
    <row r="5" spans="1:8" ht="16.5">
      <c r="A5" s="57">
        <v>1</v>
      </c>
      <c r="B5" s="58">
        <v>25250</v>
      </c>
      <c r="C5" s="59">
        <f aca="true" t="shared" si="0" ref="C5:C50">+ROUND(B5*0.0517*0.3,0)</f>
        <v>392</v>
      </c>
      <c r="D5" s="60">
        <f aca="true" t="shared" si="1" ref="D5:D50">+C5*2</f>
        <v>784</v>
      </c>
      <c r="E5" s="60">
        <f aca="true" t="shared" si="2" ref="E5:E50">+C5*3</f>
        <v>1176</v>
      </c>
      <c r="F5" s="61">
        <f aca="true" t="shared" si="3" ref="F5:F50">+C5*4</f>
        <v>1568</v>
      </c>
      <c r="G5" s="62">
        <f aca="true" t="shared" si="4" ref="G5:G50">+ROUND(B5*0.0517*0.6*1.58,0)</f>
        <v>1238</v>
      </c>
      <c r="H5" s="63">
        <f aca="true" t="shared" si="5" ref="H5:H50">+ROUND(B5*0.0517*0.1*1.58,0)</f>
        <v>206</v>
      </c>
    </row>
    <row r="6" spans="1:8" ht="16.5">
      <c r="A6" s="57">
        <f aca="true" t="shared" si="6" ref="A6:A50">+A5+1</f>
        <v>2</v>
      </c>
      <c r="B6" s="58">
        <v>26400</v>
      </c>
      <c r="C6" s="59">
        <f t="shared" si="0"/>
        <v>409</v>
      </c>
      <c r="D6" s="60">
        <f t="shared" si="1"/>
        <v>818</v>
      </c>
      <c r="E6" s="60">
        <f t="shared" si="2"/>
        <v>1227</v>
      </c>
      <c r="F6" s="61">
        <f t="shared" si="3"/>
        <v>1636</v>
      </c>
      <c r="G6" s="62">
        <f t="shared" si="4"/>
        <v>1294</v>
      </c>
      <c r="H6" s="63">
        <f t="shared" si="5"/>
        <v>216</v>
      </c>
    </row>
    <row r="7" spans="1:8" ht="16.5">
      <c r="A7" s="57">
        <f t="shared" si="6"/>
        <v>3</v>
      </c>
      <c r="B7" s="58">
        <v>27600</v>
      </c>
      <c r="C7" s="59">
        <f t="shared" si="0"/>
        <v>428</v>
      </c>
      <c r="D7" s="60">
        <f t="shared" si="1"/>
        <v>856</v>
      </c>
      <c r="E7" s="60">
        <f t="shared" si="2"/>
        <v>1284</v>
      </c>
      <c r="F7" s="61">
        <f t="shared" si="3"/>
        <v>1712</v>
      </c>
      <c r="G7" s="62">
        <f t="shared" si="4"/>
        <v>1353</v>
      </c>
      <c r="H7" s="63">
        <f t="shared" si="5"/>
        <v>225</v>
      </c>
    </row>
    <row r="8" spans="1:8" ht="16.5">
      <c r="A8" s="64">
        <f t="shared" si="6"/>
        <v>4</v>
      </c>
      <c r="B8" s="65">
        <v>28800</v>
      </c>
      <c r="C8" s="66">
        <f t="shared" si="0"/>
        <v>447</v>
      </c>
      <c r="D8" s="67">
        <f t="shared" si="1"/>
        <v>894</v>
      </c>
      <c r="E8" s="67">
        <f t="shared" si="2"/>
        <v>1341</v>
      </c>
      <c r="F8" s="68">
        <f t="shared" si="3"/>
        <v>1788</v>
      </c>
      <c r="G8" s="62">
        <f t="shared" si="4"/>
        <v>1412</v>
      </c>
      <c r="H8" s="63">
        <f t="shared" si="5"/>
        <v>235</v>
      </c>
    </row>
    <row r="9" spans="1:8" ht="16.5">
      <c r="A9" s="57">
        <f t="shared" si="6"/>
        <v>5</v>
      </c>
      <c r="B9" s="58">
        <v>30300</v>
      </c>
      <c r="C9" s="59">
        <f t="shared" si="0"/>
        <v>470</v>
      </c>
      <c r="D9" s="60">
        <f t="shared" si="1"/>
        <v>940</v>
      </c>
      <c r="E9" s="60">
        <f t="shared" si="2"/>
        <v>1410</v>
      </c>
      <c r="F9" s="61">
        <f t="shared" si="3"/>
        <v>1880</v>
      </c>
      <c r="G9" s="69">
        <f t="shared" si="4"/>
        <v>1485</v>
      </c>
      <c r="H9" s="70">
        <f t="shared" si="5"/>
        <v>248</v>
      </c>
    </row>
    <row r="10" spans="1:8" ht="16.5">
      <c r="A10" s="57">
        <f t="shared" si="6"/>
        <v>6</v>
      </c>
      <c r="B10" s="58">
        <v>31800</v>
      </c>
      <c r="C10" s="59">
        <f t="shared" si="0"/>
        <v>493</v>
      </c>
      <c r="D10" s="60">
        <f t="shared" si="1"/>
        <v>986</v>
      </c>
      <c r="E10" s="60">
        <f t="shared" si="2"/>
        <v>1479</v>
      </c>
      <c r="F10" s="61">
        <f t="shared" si="3"/>
        <v>1972</v>
      </c>
      <c r="G10" s="62">
        <f t="shared" si="4"/>
        <v>1559</v>
      </c>
      <c r="H10" s="63">
        <f t="shared" si="5"/>
        <v>260</v>
      </c>
    </row>
    <row r="11" spans="1:8" ht="16.5">
      <c r="A11" s="57">
        <f t="shared" si="6"/>
        <v>7</v>
      </c>
      <c r="B11" s="58">
        <v>33300</v>
      </c>
      <c r="C11" s="59">
        <f t="shared" si="0"/>
        <v>516</v>
      </c>
      <c r="D11" s="60">
        <f t="shared" si="1"/>
        <v>1032</v>
      </c>
      <c r="E11" s="60">
        <f t="shared" si="2"/>
        <v>1548</v>
      </c>
      <c r="F11" s="61">
        <f t="shared" si="3"/>
        <v>2064</v>
      </c>
      <c r="G11" s="62">
        <f t="shared" si="4"/>
        <v>1632</v>
      </c>
      <c r="H11" s="63">
        <f t="shared" si="5"/>
        <v>272</v>
      </c>
    </row>
    <row r="12" spans="1:8" ht="16.5">
      <c r="A12" s="57">
        <f t="shared" si="6"/>
        <v>8</v>
      </c>
      <c r="B12" s="58">
        <v>34800</v>
      </c>
      <c r="C12" s="59">
        <f t="shared" si="0"/>
        <v>540</v>
      </c>
      <c r="D12" s="60">
        <f t="shared" si="1"/>
        <v>1080</v>
      </c>
      <c r="E12" s="60">
        <f t="shared" si="2"/>
        <v>1620</v>
      </c>
      <c r="F12" s="61">
        <f t="shared" si="3"/>
        <v>2160</v>
      </c>
      <c r="G12" s="62">
        <f t="shared" si="4"/>
        <v>1706</v>
      </c>
      <c r="H12" s="63">
        <f t="shared" si="5"/>
        <v>284</v>
      </c>
    </row>
    <row r="13" spans="1:8" ht="16.5">
      <c r="A13" s="64">
        <f t="shared" si="6"/>
        <v>9</v>
      </c>
      <c r="B13" s="65">
        <v>36300</v>
      </c>
      <c r="C13" s="66">
        <f t="shared" si="0"/>
        <v>563</v>
      </c>
      <c r="D13" s="67">
        <f t="shared" si="1"/>
        <v>1126</v>
      </c>
      <c r="E13" s="67">
        <f t="shared" si="2"/>
        <v>1689</v>
      </c>
      <c r="F13" s="68">
        <f t="shared" si="3"/>
        <v>2252</v>
      </c>
      <c r="G13" s="71">
        <f t="shared" si="4"/>
        <v>1779</v>
      </c>
      <c r="H13" s="72">
        <f t="shared" si="5"/>
        <v>297</v>
      </c>
    </row>
    <row r="14" spans="1:8" ht="16.5">
      <c r="A14" s="57">
        <f t="shared" si="6"/>
        <v>10</v>
      </c>
      <c r="B14" s="58">
        <v>38200</v>
      </c>
      <c r="C14" s="59">
        <f t="shared" si="0"/>
        <v>592</v>
      </c>
      <c r="D14" s="60">
        <f t="shared" si="1"/>
        <v>1184</v>
      </c>
      <c r="E14" s="60">
        <f t="shared" si="2"/>
        <v>1776</v>
      </c>
      <c r="F14" s="61">
        <f t="shared" si="3"/>
        <v>2368</v>
      </c>
      <c r="G14" s="62">
        <f t="shared" si="4"/>
        <v>1872</v>
      </c>
      <c r="H14" s="63">
        <f t="shared" si="5"/>
        <v>312</v>
      </c>
    </row>
    <row r="15" spans="1:8" ht="16.5">
      <c r="A15" s="57">
        <f t="shared" si="6"/>
        <v>11</v>
      </c>
      <c r="B15" s="58">
        <v>40100</v>
      </c>
      <c r="C15" s="59">
        <f t="shared" si="0"/>
        <v>622</v>
      </c>
      <c r="D15" s="60">
        <f t="shared" si="1"/>
        <v>1244</v>
      </c>
      <c r="E15" s="60">
        <f t="shared" si="2"/>
        <v>1866</v>
      </c>
      <c r="F15" s="61">
        <f t="shared" si="3"/>
        <v>2488</v>
      </c>
      <c r="G15" s="62">
        <f t="shared" si="4"/>
        <v>1965</v>
      </c>
      <c r="H15" s="63">
        <f t="shared" si="5"/>
        <v>328</v>
      </c>
    </row>
    <row r="16" spans="1:8" ht="16.5">
      <c r="A16" s="57">
        <f t="shared" si="6"/>
        <v>12</v>
      </c>
      <c r="B16" s="58">
        <v>42000</v>
      </c>
      <c r="C16" s="59">
        <f t="shared" si="0"/>
        <v>651</v>
      </c>
      <c r="D16" s="60">
        <f t="shared" si="1"/>
        <v>1302</v>
      </c>
      <c r="E16" s="60">
        <f t="shared" si="2"/>
        <v>1953</v>
      </c>
      <c r="F16" s="61">
        <f t="shared" si="3"/>
        <v>2604</v>
      </c>
      <c r="G16" s="62">
        <f t="shared" si="4"/>
        <v>2058</v>
      </c>
      <c r="H16" s="63">
        <f t="shared" si="5"/>
        <v>343</v>
      </c>
    </row>
    <row r="17" spans="1:8" ht="16.5">
      <c r="A17" s="57">
        <f t="shared" si="6"/>
        <v>13</v>
      </c>
      <c r="B17" s="58">
        <v>43900</v>
      </c>
      <c r="C17" s="59">
        <f t="shared" si="0"/>
        <v>681</v>
      </c>
      <c r="D17" s="60">
        <f t="shared" si="1"/>
        <v>1362</v>
      </c>
      <c r="E17" s="60">
        <f t="shared" si="2"/>
        <v>2043</v>
      </c>
      <c r="F17" s="61">
        <f t="shared" si="3"/>
        <v>2724</v>
      </c>
      <c r="G17" s="62">
        <f t="shared" si="4"/>
        <v>2152</v>
      </c>
      <c r="H17" s="63">
        <f t="shared" si="5"/>
        <v>359</v>
      </c>
    </row>
    <row r="18" spans="1:8" ht="16.5">
      <c r="A18" s="64">
        <f t="shared" si="6"/>
        <v>14</v>
      </c>
      <c r="B18" s="65">
        <v>45800</v>
      </c>
      <c r="C18" s="66">
        <f t="shared" si="0"/>
        <v>710</v>
      </c>
      <c r="D18" s="67">
        <f t="shared" si="1"/>
        <v>1420</v>
      </c>
      <c r="E18" s="67">
        <f t="shared" si="2"/>
        <v>2130</v>
      </c>
      <c r="F18" s="68">
        <f t="shared" si="3"/>
        <v>2840</v>
      </c>
      <c r="G18" s="62">
        <f t="shared" si="4"/>
        <v>2245</v>
      </c>
      <c r="H18" s="63">
        <f t="shared" si="5"/>
        <v>374</v>
      </c>
    </row>
    <row r="19" spans="1:8" ht="16.5">
      <c r="A19" s="57">
        <f t="shared" si="6"/>
        <v>15</v>
      </c>
      <c r="B19" s="58">
        <v>48200</v>
      </c>
      <c r="C19" s="59">
        <f t="shared" si="0"/>
        <v>748</v>
      </c>
      <c r="D19" s="60">
        <f t="shared" si="1"/>
        <v>1496</v>
      </c>
      <c r="E19" s="60">
        <f t="shared" si="2"/>
        <v>2244</v>
      </c>
      <c r="F19" s="61">
        <f t="shared" si="3"/>
        <v>2992</v>
      </c>
      <c r="G19" s="69">
        <f t="shared" si="4"/>
        <v>2362</v>
      </c>
      <c r="H19" s="70">
        <f t="shared" si="5"/>
        <v>394</v>
      </c>
    </row>
    <row r="20" spans="1:8" ht="16.5">
      <c r="A20" s="57">
        <f t="shared" si="6"/>
        <v>16</v>
      </c>
      <c r="B20" s="58">
        <v>50600</v>
      </c>
      <c r="C20" s="59">
        <f t="shared" si="0"/>
        <v>785</v>
      </c>
      <c r="D20" s="60">
        <f t="shared" si="1"/>
        <v>1570</v>
      </c>
      <c r="E20" s="60">
        <f t="shared" si="2"/>
        <v>2355</v>
      </c>
      <c r="F20" s="61">
        <f t="shared" si="3"/>
        <v>3140</v>
      </c>
      <c r="G20" s="62">
        <f t="shared" si="4"/>
        <v>2480</v>
      </c>
      <c r="H20" s="63">
        <f t="shared" si="5"/>
        <v>413</v>
      </c>
    </row>
    <row r="21" spans="1:8" ht="16.5">
      <c r="A21" s="57">
        <f t="shared" si="6"/>
        <v>17</v>
      </c>
      <c r="B21" s="58">
        <v>53000</v>
      </c>
      <c r="C21" s="59">
        <f t="shared" si="0"/>
        <v>822</v>
      </c>
      <c r="D21" s="60">
        <f t="shared" si="1"/>
        <v>1644</v>
      </c>
      <c r="E21" s="60">
        <f t="shared" si="2"/>
        <v>2466</v>
      </c>
      <c r="F21" s="61">
        <f t="shared" si="3"/>
        <v>3288</v>
      </c>
      <c r="G21" s="62">
        <f t="shared" si="4"/>
        <v>2598</v>
      </c>
      <c r="H21" s="63">
        <f t="shared" si="5"/>
        <v>433</v>
      </c>
    </row>
    <row r="22" spans="1:8" ht="16.5">
      <c r="A22" s="57">
        <f t="shared" si="6"/>
        <v>18</v>
      </c>
      <c r="B22" s="58">
        <v>55400</v>
      </c>
      <c r="C22" s="59">
        <f t="shared" si="0"/>
        <v>859</v>
      </c>
      <c r="D22" s="60">
        <f t="shared" si="1"/>
        <v>1718</v>
      </c>
      <c r="E22" s="60">
        <f t="shared" si="2"/>
        <v>2577</v>
      </c>
      <c r="F22" s="61">
        <f t="shared" si="3"/>
        <v>3436</v>
      </c>
      <c r="G22" s="62">
        <f t="shared" si="4"/>
        <v>2715</v>
      </c>
      <c r="H22" s="63">
        <f t="shared" si="5"/>
        <v>453</v>
      </c>
    </row>
    <row r="23" spans="1:8" ht="16.5">
      <c r="A23" s="64">
        <f t="shared" si="6"/>
        <v>19</v>
      </c>
      <c r="B23" s="65">
        <v>57800</v>
      </c>
      <c r="C23" s="66">
        <f t="shared" si="0"/>
        <v>896</v>
      </c>
      <c r="D23" s="67">
        <f t="shared" si="1"/>
        <v>1792</v>
      </c>
      <c r="E23" s="67">
        <f t="shared" si="2"/>
        <v>2688</v>
      </c>
      <c r="F23" s="68">
        <f t="shared" si="3"/>
        <v>3584</v>
      </c>
      <c r="G23" s="71">
        <f t="shared" si="4"/>
        <v>2833</v>
      </c>
      <c r="H23" s="72">
        <f t="shared" si="5"/>
        <v>472</v>
      </c>
    </row>
    <row r="24" spans="1:8" ht="16.5">
      <c r="A24" s="73">
        <f t="shared" si="6"/>
        <v>20</v>
      </c>
      <c r="B24" s="58">
        <v>60800</v>
      </c>
      <c r="C24" s="59">
        <f t="shared" si="0"/>
        <v>943</v>
      </c>
      <c r="D24" s="60">
        <f t="shared" si="1"/>
        <v>1886</v>
      </c>
      <c r="E24" s="59">
        <f t="shared" si="2"/>
        <v>2829</v>
      </c>
      <c r="F24" s="74">
        <f t="shared" si="3"/>
        <v>3772</v>
      </c>
      <c r="G24" s="62">
        <f t="shared" si="4"/>
        <v>2980</v>
      </c>
      <c r="H24" s="63">
        <f t="shared" si="5"/>
        <v>497</v>
      </c>
    </row>
    <row r="25" spans="1:8" ht="16.5">
      <c r="A25" s="57">
        <f t="shared" si="6"/>
        <v>21</v>
      </c>
      <c r="B25" s="58">
        <v>63800</v>
      </c>
      <c r="C25" s="59">
        <f t="shared" si="0"/>
        <v>990</v>
      </c>
      <c r="D25" s="60">
        <f t="shared" si="1"/>
        <v>1980</v>
      </c>
      <c r="E25" s="59">
        <f t="shared" si="2"/>
        <v>2970</v>
      </c>
      <c r="F25" s="74">
        <f t="shared" si="3"/>
        <v>3960</v>
      </c>
      <c r="G25" s="62">
        <f t="shared" si="4"/>
        <v>3127</v>
      </c>
      <c r="H25" s="63">
        <f t="shared" si="5"/>
        <v>521</v>
      </c>
    </row>
    <row r="26" spans="1:8" ht="16.5">
      <c r="A26" s="57">
        <f t="shared" si="6"/>
        <v>22</v>
      </c>
      <c r="B26" s="58">
        <v>66800</v>
      </c>
      <c r="C26" s="59">
        <f t="shared" si="0"/>
        <v>1036</v>
      </c>
      <c r="D26" s="60">
        <f t="shared" si="1"/>
        <v>2072</v>
      </c>
      <c r="E26" s="59">
        <f t="shared" si="2"/>
        <v>3108</v>
      </c>
      <c r="F26" s="74">
        <f t="shared" si="3"/>
        <v>4144</v>
      </c>
      <c r="G26" s="62">
        <f t="shared" si="4"/>
        <v>3274</v>
      </c>
      <c r="H26" s="63">
        <f t="shared" si="5"/>
        <v>546</v>
      </c>
    </row>
    <row r="27" spans="1:8" ht="16.5">
      <c r="A27" s="57">
        <f t="shared" si="6"/>
        <v>23</v>
      </c>
      <c r="B27" s="58">
        <v>69800</v>
      </c>
      <c r="C27" s="59">
        <f t="shared" si="0"/>
        <v>1083</v>
      </c>
      <c r="D27" s="60">
        <f t="shared" si="1"/>
        <v>2166</v>
      </c>
      <c r="E27" s="59">
        <f t="shared" si="2"/>
        <v>3249</v>
      </c>
      <c r="F27" s="74">
        <f t="shared" si="3"/>
        <v>4332</v>
      </c>
      <c r="G27" s="62">
        <f t="shared" si="4"/>
        <v>3421</v>
      </c>
      <c r="H27" s="63">
        <f t="shared" si="5"/>
        <v>570</v>
      </c>
    </row>
    <row r="28" spans="1:8" ht="16.5">
      <c r="A28" s="64">
        <f t="shared" si="6"/>
        <v>24</v>
      </c>
      <c r="B28" s="65">
        <v>72800</v>
      </c>
      <c r="C28" s="66">
        <f t="shared" si="0"/>
        <v>1129</v>
      </c>
      <c r="D28" s="67">
        <f t="shared" si="1"/>
        <v>2258</v>
      </c>
      <c r="E28" s="66">
        <f t="shared" si="2"/>
        <v>3387</v>
      </c>
      <c r="F28" s="75">
        <f t="shared" si="3"/>
        <v>4516</v>
      </c>
      <c r="G28" s="62">
        <f t="shared" si="4"/>
        <v>3568</v>
      </c>
      <c r="H28" s="63">
        <f t="shared" si="5"/>
        <v>595</v>
      </c>
    </row>
    <row r="29" spans="1:8" ht="16.5">
      <c r="A29" s="57">
        <f t="shared" si="6"/>
        <v>25</v>
      </c>
      <c r="B29" s="76">
        <v>76500</v>
      </c>
      <c r="C29" s="59">
        <f t="shared" si="0"/>
        <v>1187</v>
      </c>
      <c r="D29" s="60">
        <f t="shared" si="1"/>
        <v>2374</v>
      </c>
      <c r="E29" s="60">
        <f t="shared" si="2"/>
        <v>3561</v>
      </c>
      <c r="F29" s="61">
        <f t="shared" si="3"/>
        <v>4748</v>
      </c>
      <c r="G29" s="69">
        <f t="shared" si="4"/>
        <v>3749</v>
      </c>
      <c r="H29" s="70">
        <f t="shared" si="5"/>
        <v>625</v>
      </c>
    </row>
    <row r="30" spans="1:8" ht="16.5">
      <c r="A30" s="57">
        <f t="shared" si="6"/>
        <v>26</v>
      </c>
      <c r="B30" s="76">
        <v>80200</v>
      </c>
      <c r="C30" s="59">
        <f t="shared" si="0"/>
        <v>1244</v>
      </c>
      <c r="D30" s="60">
        <f t="shared" si="1"/>
        <v>2488</v>
      </c>
      <c r="E30" s="60">
        <f t="shared" si="2"/>
        <v>3732</v>
      </c>
      <c r="F30" s="61">
        <f t="shared" si="3"/>
        <v>4976</v>
      </c>
      <c r="G30" s="62">
        <f t="shared" si="4"/>
        <v>3931</v>
      </c>
      <c r="H30" s="63">
        <f t="shared" si="5"/>
        <v>655</v>
      </c>
    </row>
    <row r="31" spans="1:8" ht="16.5">
      <c r="A31" s="57">
        <f t="shared" si="6"/>
        <v>27</v>
      </c>
      <c r="B31" s="58">
        <v>83900</v>
      </c>
      <c r="C31" s="59">
        <f t="shared" si="0"/>
        <v>1301</v>
      </c>
      <c r="D31" s="60">
        <f t="shared" si="1"/>
        <v>2602</v>
      </c>
      <c r="E31" s="60">
        <f t="shared" si="2"/>
        <v>3903</v>
      </c>
      <c r="F31" s="61">
        <f t="shared" si="3"/>
        <v>5204</v>
      </c>
      <c r="G31" s="62">
        <f t="shared" si="4"/>
        <v>4112</v>
      </c>
      <c r="H31" s="63">
        <f t="shared" si="5"/>
        <v>685</v>
      </c>
    </row>
    <row r="32" spans="1:8" ht="16.5">
      <c r="A32" s="64">
        <f t="shared" si="6"/>
        <v>28</v>
      </c>
      <c r="B32" s="65">
        <v>87600</v>
      </c>
      <c r="C32" s="66">
        <f t="shared" si="0"/>
        <v>1359</v>
      </c>
      <c r="D32" s="67">
        <f t="shared" si="1"/>
        <v>2718</v>
      </c>
      <c r="E32" s="67">
        <f t="shared" si="2"/>
        <v>4077</v>
      </c>
      <c r="F32" s="68">
        <f t="shared" si="3"/>
        <v>5436</v>
      </c>
      <c r="G32" s="71">
        <f t="shared" si="4"/>
        <v>4293</v>
      </c>
      <c r="H32" s="72">
        <f t="shared" si="5"/>
        <v>716</v>
      </c>
    </row>
    <row r="33" spans="1:8" ht="16.5">
      <c r="A33" s="57">
        <f t="shared" si="6"/>
        <v>29</v>
      </c>
      <c r="B33" s="58">
        <v>92100</v>
      </c>
      <c r="C33" s="59">
        <f t="shared" si="0"/>
        <v>1428</v>
      </c>
      <c r="D33" s="60">
        <f t="shared" si="1"/>
        <v>2856</v>
      </c>
      <c r="E33" s="59">
        <f t="shared" si="2"/>
        <v>4284</v>
      </c>
      <c r="F33" s="74">
        <f t="shared" si="3"/>
        <v>5712</v>
      </c>
      <c r="G33" s="62">
        <f t="shared" si="4"/>
        <v>4514</v>
      </c>
      <c r="H33" s="63">
        <f t="shared" si="5"/>
        <v>752</v>
      </c>
    </row>
    <row r="34" spans="1:8" ht="16.5">
      <c r="A34" s="57">
        <f t="shared" si="6"/>
        <v>30</v>
      </c>
      <c r="B34" s="58">
        <v>96600</v>
      </c>
      <c r="C34" s="59">
        <f t="shared" si="0"/>
        <v>1498</v>
      </c>
      <c r="D34" s="60">
        <f t="shared" si="1"/>
        <v>2996</v>
      </c>
      <c r="E34" s="59">
        <f t="shared" si="2"/>
        <v>4494</v>
      </c>
      <c r="F34" s="74">
        <f t="shared" si="3"/>
        <v>5992</v>
      </c>
      <c r="G34" s="62">
        <f t="shared" si="4"/>
        <v>4735</v>
      </c>
      <c r="H34" s="63">
        <f t="shared" si="5"/>
        <v>789</v>
      </c>
    </row>
    <row r="35" spans="1:8" ht="16.5">
      <c r="A35" s="57">
        <f t="shared" si="6"/>
        <v>31</v>
      </c>
      <c r="B35" s="58">
        <v>101100</v>
      </c>
      <c r="C35" s="59">
        <f t="shared" si="0"/>
        <v>1568</v>
      </c>
      <c r="D35" s="60">
        <f t="shared" si="1"/>
        <v>3136</v>
      </c>
      <c r="E35" s="59">
        <f t="shared" si="2"/>
        <v>4704</v>
      </c>
      <c r="F35" s="74">
        <f t="shared" si="3"/>
        <v>6272</v>
      </c>
      <c r="G35" s="62">
        <f t="shared" si="4"/>
        <v>4955</v>
      </c>
      <c r="H35" s="63">
        <f t="shared" si="5"/>
        <v>826</v>
      </c>
    </row>
    <row r="36" spans="1:8" ht="16.5">
      <c r="A36" s="57">
        <f t="shared" si="6"/>
        <v>32</v>
      </c>
      <c r="B36" s="58">
        <v>105600</v>
      </c>
      <c r="C36" s="59">
        <f t="shared" si="0"/>
        <v>1638</v>
      </c>
      <c r="D36" s="60">
        <f t="shared" si="1"/>
        <v>3276</v>
      </c>
      <c r="E36" s="59">
        <f t="shared" si="2"/>
        <v>4914</v>
      </c>
      <c r="F36" s="74">
        <f t="shared" si="3"/>
        <v>6552</v>
      </c>
      <c r="G36" s="62">
        <f t="shared" si="4"/>
        <v>5176</v>
      </c>
      <c r="H36" s="63">
        <f t="shared" si="5"/>
        <v>863</v>
      </c>
    </row>
    <row r="37" spans="1:8" ht="16.5">
      <c r="A37" s="64">
        <f t="shared" si="6"/>
        <v>33</v>
      </c>
      <c r="B37" s="65">
        <v>110100</v>
      </c>
      <c r="C37" s="66">
        <f t="shared" si="0"/>
        <v>1708</v>
      </c>
      <c r="D37" s="67">
        <f t="shared" si="1"/>
        <v>3416</v>
      </c>
      <c r="E37" s="66">
        <f t="shared" si="2"/>
        <v>5124</v>
      </c>
      <c r="F37" s="75">
        <f t="shared" si="3"/>
        <v>6832</v>
      </c>
      <c r="G37" s="62">
        <f t="shared" si="4"/>
        <v>5396</v>
      </c>
      <c r="H37" s="63">
        <f t="shared" si="5"/>
        <v>899</v>
      </c>
    </row>
    <row r="38" spans="1:8" ht="16.5">
      <c r="A38" s="57">
        <f t="shared" si="6"/>
        <v>34</v>
      </c>
      <c r="B38" s="76">
        <v>115500</v>
      </c>
      <c r="C38" s="59">
        <f t="shared" si="0"/>
        <v>1791</v>
      </c>
      <c r="D38" s="60">
        <f t="shared" si="1"/>
        <v>3582</v>
      </c>
      <c r="E38" s="60">
        <f t="shared" si="2"/>
        <v>5373</v>
      </c>
      <c r="F38" s="61">
        <f t="shared" si="3"/>
        <v>7164</v>
      </c>
      <c r="G38" s="69">
        <f t="shared" si="4"/>
        <v>5661</v>
      </c>
      <c r="H38" s="70">
        <f t="shared" si="5"/>
        <v>943</v>
      </c>
    </row>
    <row r="39" spans="1:8" ht="16.5">
      <c r="A39" s="57">
        <f t="shared" si="6"/>
        <v>35</v>
      </c>
      <c r="B39" s="76">
        <v>120900</v>
      </c>
      <c r="C39" s="59">
        <f t="shared" si="0"/>
        <v>1875</v>
      </c>
      <c r="D39" s="60">
        <f t="shared" si="1"/>
        <v>3750</v>
      </c>
      <c r="E39" s="60">
        <f t="shared" si="2"/>
        <v>5625</v>
      </c>
      <c r="F39" s="61">
        <f t="shared" si="3"/>
        <v>7500</v>
      </c>
      <c r="G39" s="62">
        <f t="shared" si="4"/>
        <v>5926</v>
      </c>
      <c r="H39" s="63">
        <f t="shared" si="5"/>
        <v>988</v>
      </c>
    </row>
    <row r="40" spans="1:8" ht="16.5">
      <c r="A40" s="57">
        <f t="shared" si="6"/>
        <v>36</v>
      </c>
      <c r="B40" s="58">
        <v>126300</v>
      </c>
      <c r="C40" s="59">
        <f t="shared" si="0"/>
        <v>1959</v>
      </c>
      <c r="D40" s="60">
        <f t="shared" si="1"/>
        <v>3918</v>
      </c>
      <c r="E40" s="60">
        <f t="shared" si="2"/>
        <v>5877</v>
      </c>
      <c r="F40" s="61">
        <f t="shared" si="3"/>
        <v>7836</v>
      </c>
      <c r="G40" s="62">
        <f t="shared" si="4"/>
        <v>6190</v>
      </c>
      <c r="H40" s="63">
        <f t="shared" si="5"/>
        <v>1032</v>
      </c>
    </row>
    <row r="41" spans="1:8" ht="16.5">
      <c r="A41" s="57">
        <f t="shared" si="6"/>
        <v>37</v>
      </c>
      <c r="B41" s="58">
        <v>131700</v>
      </c>
      <c r="C41" s="59">
        <f t="shared" si="0"/>
        <v>2043</v>
      </c>
      <c r="D41" s="60">
        <f t="shared" si="1"/>
        <v>4086</v>
      </c>
      <c r="E41" s="60">
        <f t="shared" si="2"/>
        <v>6129</v>
      </c>
      <c r="F41" s="61">
        <f t="shared" si="3"/>
        <v>8172</v>
      </c>
      <c r="G41" s="62">
        <f t="shared" si="4"/>
        <v>6455</v>
      </c>
      <c r="H41" s="63">
        <f t="shared" si="5"/>
        <v>1076</v>
      </c>
    </row>
    <row r="42" spans="1:8" ht="16.5">
      <c r="A42" s="57">
        <f t="shared" si="6"/>
        <v>38</v>
      </c>
      <c r="B42" s="76">
        <v>137100</v>
      </c>
      <c r="C42" s="59">
        <f t="shared" si="0"/>
        <v>2126</v>
      </c>
      <c r="D42" s="60">
        <f t="shared" si="1"/>
        <v>4252</v>
      </c>
      <c r="E42" s="60">
        <f t="shared" si="2"/>
        <v>6378</v>
      </c>
      <c r="F42" s="61">
        <f t="shared" si="3"/>
        <v>8504</v>
      </c>
      <c r="G42" s="62">
        <f t="shared" si="4"/>
        <v>6719</v>
      </c>
      <c r="H42" s="63">
        <f t="shared" si="5"/>
        <v>1120</v>
      </c>
    </row>
    <row r="43" spans="1:8" ht="16.5">
      <c r="A43" s="57">
        <f t="shared" si="6"/>
        <v>39</v>
      </c>
      <c r="B43" s="76">
        <v>142500</v>
      </c>
      <c r="C43" s="59">
        <f t="shared" si="0"/>
        <v>2210</v>
      </c>
      <c r="D43" s="60">
        <f t="shared" si="1"/>
        <v>4420</v>
      </c>
      <c r="E43" s="60">
        <f t="shared" si="2"/>
        <v>6630</v>
      </c>
      <c r="F43" s="61">
        <f t="shared" si="3"/>
        <v>8840</v>
      </c>
      <c r="G43" s="62">
        <f t="shared" si="4"/>
        <v>6984</v>
      </c>
      <c r="H43" s="63">
        <f t="shared" si="5"/>
        <v>1164</v>
      </c>
    </row>
    <row r="44" spans="1:8" ht="16.5">
      <c r="A44" s="57">
        <f t="shared" si="6"/>
        <v>40</v>
      </c>
      <c r="B44" s="58">
        <v>147900</v>
      </c>
      <c r="C44" s="59">
        <f t="shared" si="0"/>
        <v>2294</v>
      </c>
      <c r="D44" s="60">
        <f t="shared" si="1"/>
        <v>4588</v>
      </c>
      <c r="E44" s="60">
        <f t="shared" si="2"/>
        <v>6882</v>
      </c>
      <c r="F44" s="61">
        <f t="shared" si="3"/>
        <v>9176</v>
      </c>
      <c r="G44" s="62">
        <f t="shared" si="4"/>
        <v>7249</v>
      </c>
      <c r="H44" s="63">
        <f t="shared" si="5"/>
        <v>1208</v>
      </c>
    </row>
    <row r="45" spans="1:8" ht="16.5">
      <c r="A45" s="64">
        <f t="shared" si="6"/>
        <v>41</v>
      </c>
      <c r="B45" s="65">
        <v>150000</v>
      </c>
      <c r="C45" s="66">
        <f t="shared" si="0"/>
        <v>2327</v>
      </c>
      <c r="D45" s="67">
        <f t="shared" si="1"/>
        <v>4654</v>
      </c>
      <c r="E45" s="67">
        <f t="shared" si="2"/>
        <v>6981</v>
      </c>
      <c r="F45" s="68">
        <f t="shared" si="3"/>
        <v>9308</v>
      </c>
      <c r="G45" s="71">
        <f t="shared" si="4"/>
        <v>7352</v>
      </c>
      <c r="H45" s="72">
        <f t="shared" si="5"/>
        <v>1225</v>
      </c>
    </row>
    <row r="46" spans="1:8" ht="16.5">
      <c r="A46" s="57">
        <f t="shared" si="6"/>
        <v>42</v>
      </c>
      <c r="B46" s="76">
        <v>156400</v>
      </c>
      <c r="C46" s="59">
        <f t="shared" si="0"/>
        <v>2426</v>
      </c>
      <c r="D46" s="60">
        <f t="shared" si="1"/>
        <v>4852</v>
      </c>
      <c r="E46" s="60">
        <f t="shared" si="2"/>
        <v>7278</v>
      </c>
      <c r="F46" s="61">
        <f t="shared" si="3"/>
        <v>9704</v>
      </c>
      <c r="G46" s="62">
        <f t="shared" si="4"/>
        <v>7665</v>
      </c>
      <c r="H46" s="63">
        <f t="shared" si="5"/>
        <v>1278</v>
      </c>
    </row>
    <row r="47" spans="1:8" ht="16.5">
      <c r="A47" s="57">
        <f t="shared" si="6"/>
        <v>43</v>
      </c>
      <c r="B47" s="76">
        <v>162800</v>
      </c>
      <c r="C47" s="59">
        <f t="shared" si="0"/>
        <v>2525</v>
      </c>
      <c r="D47" s="60">
        <f t="shared" si="1"/>
        <v>5050</v>
      </c>
      <c r="E47" s="60">
        <f t="shared" si="2"/>
        <v>7575</v>
      </c>
      <c r="F47" s="61">
        <f t="shared" si="3"/>
        <v>10100</v>
      </c>
      <c r="G47" s="62">
        <f t="shared" si="4"/>
        <v>7979</v>
      </c>
      <c r="H47" s="63">
        <f t="shared" si="5"/>
        <v>1330</v>
      </c>
    </row>
    <row r="48" spans="1:8" ht="16.5">
      <c r="A48" s="57">
        <f t="shared" si="6"/>
        <v>44</v>
      </c>
      <c r="B48" s="58">
        <v>169200</v>
      </c>
      <c r="C48" s="59">
        <f t="shared" si="0"/>
        <v>2624</v>
      </c>
      <c r="D48" s="60">
        <f t="shared" si="1"/>
        <v>5248</v>
      </c>
      <c r="E48" s="60">
        <f t="shared" si="2"/>
        <v>7872</v>
      </c>
      <c r="F48" s="61">
        <f t="shared" si="3"/>
        <v>10496</v>
      </c>
      <c r="G48" s="62">
        <f t="shared" si="4"/>
        <v>8293</v>
      </c>
      <c r="H48" s="63">
        <f t="shared" si="5"/>
        <v>1382</v>
      </c>
    </row>
    <row r="49" spans="1:8" ht="16.5">
      <c r="A49" s="57">
        <f t="shared" si="6"/>
        <v>45</v>
      </c>
      <c r="B49" s="58">
        <v>175600</v>
      </c>
      <c r="C49" s="59">
        <f t="shared" si="0"/>
        <v>2724</v>
      </c>
      <c r="D49" s="60">
        <f t="shared" si="1"/>
        <v>5448</v>
      </c>
      <c r="E49" s="60">
        <f t="shared" si="2"/>
        <v>8172</v>
      </c>
      <c r="F49" s="61">
        <f t="shared" si="3"/>
        <v>10896</v>
      </c>
      <c r="G49" s="62">
        <f t="shared" si="4"/>
        <v>8606</v>
      </c>
      <c r="H49" s="63">
        <f t="shared" si="5"/>
        <v>1434</v>
      </c>
    </row>
    <row r="50" spans="1:8" ht="17.25" thickBot="1">
      <c r="A50" s="77">
        <f t="shared" si="6"/>
        <v>46</v>
      </c>
      <c r="B50" s="78">
        <v>182000</v>
      </c>
      <c r="C50" s="79">
        <f t="shared" si="0"/>
        <v>2823</v>
      </c>
      <c r="D50" s="80">
        <f t="shared" si="1"/>
        <v>5646</v>
      </c>
      <c r="E50" s="80">
        <f t="shared" si="2"/>
        <v>8469</v>
      </c>
      <c r="F50" s="81">
        <f t="shared" si="3"/>
        <v>11292</v>
      </c>
      <c r="G50" s="82">
        <f t="shared" si="4"/>
        <v>8920</v>
      </c>
      <c r="H50" s="83">
        <f t="shared" si="5"/>
        <v>1487</v>
      </c>
    </row>
    <row r="51" spans="1:8" s="86" customFormat="1" ht="15" customHeight="1">
      <c r="A51" s="84" t="s">
        <v>37</v>
      </c>
      <c r="B51" s="84"/>
      <c r="C51" s="84"/>
      <c r="D51" s="84"/>
      <c r="E51" s="84"/>
      <c r="F51" s="84"/>
      <c r="G51" s="84"/>
      <c r="H51" s="85" t="s">
        <v>38</v>
      </c>
    </row>
    <row r="52" spans="1:8" s="86" customFormat="1" ht="15" customHeight="1">
      <c r="A52" s="84"/>
      <c r="B52" s="84"/>
      <c r="C52" s="84"/>
      <c r="D52" s="84"/>
      <c r="E52" s="84"/>
      <c r="F52" s="84"/>
      <c r="G52" s="84"/>
      <c r="H52" s="85"/>
    </row>
    <row r="53" spans="1:8" s="86" customFormat="1" ht="16.5" customHeight="1">
      <c r="A53" s="117" t="s">
        <v>39</v>
      </c>
      <c r="B53" s="117"/>
      <c r="C53" s="117"/>
      <c r="D53" s="117"/>
      <c r="E53" s="117"/>
      <c r="F53" s="117"/>
      <c r="G53" s="84"/>
      <c r="H53" s="85"/>
    </row>
    <row r="54" spans="1:8" s="89" customFormat="1" ht="16.5">
      <c r="A54" s="117" t="s">
        <v>40</v>
      </c>
      <c r="B54" s="117"/>
      <c r="C54" s="117"/>
      <c r="D54" s="117"/>
      <c r="E54" s="117"/>
      <c r="F54" s="87"/>
      <c r="G54" s="84"/>
      <c r="H54" s="88"/>
    </row>
    <row r="55" spans="1:9" s="86" customFormat="1" ht="36" customHeight="1">
      <c r="A55" s="118" t="s">
        <v>41</v>
      </c>
      <c r="B55" s="118"/>
      <c r="C55" s="118"/>
      <c r="D55" s="118"/>
      <c r="E55" s="118"/>
      <c r="F55" s="118"/>
      <c r="G55" s="118"/>
      <c r="H55" s="90"/>
      <c r="I55" s="90"/>
    </row>
    <row r="56" spans="1:8" s="86" customFormat="1" ht="16.5" customHeight="1">
      <c r="A56" s="119"/>
      <c r="B56" s="119"/>
      <c r="C56" s="119"/>
      <c r="D56" s="119"/>
      <c r="E56" s="119"/>
      <c r="F56" s="119"/>
      <c r="G56" s="90"/>
      <c r="H56" s="90"/>
    </row>
    <row r="57" spans="1:7" ht="16.5">
      <c r="A57" s="90"/>
      <c r="B57" s="90"/>
      <c r="C57" s="90"/>
      <c r="D57" s="90"/>
      <c r="E57" s="90"/>
      <c r="F57" s="90"/>
      <c r="G57" s="90"/>
    </row>
    <row r="58" spans="1:7" ht="16.5">
      <c r="A58" s="90"/>
      <c r="B58" s="90"/>
      <c r="C58" s="90"/>
      <c r="D58" s="90"/>
      <c r="E58" s="90"/>
      <c r="F58" s="90"/>
      <c r="G58" s="90"/>
    </row>
  </sheetData>
  <sheetProtection/>
  <mergeCells count="9">
    <mergeCell ref="H3:H4"/>
    <mergeCell ref="A53:F53"/>
    <mergeCell ref="A54:E54"/>
    <mergeCell ref="A55:G55"/>
    <mergeCell ref="A56:F56"/>
    <mergeCell ref="A3:A4"/>
    <mergeCell ref="B3:B4"/>
    <mergeCell ref="C3:F3"/>
    <mergeCell ref="G3:G4"/>
  </mergeCells>
  <printOptions horizontalCentered="1"/>
  <pageMargins left="0.7086614173228352" right="0.7086614173228352" top="0.7480314960629921" bottom="0.7480314960629921" header="0.3149606299212601" footer="0.3149606299212601"/>
  <pageSetup fitToHeight="0" fitToWidth="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subject/>
  <dc:creator>曹孟儀</dc:creator>
  <cp:keywords/>
  <dc:description/>
  <cp:lastModifiedBy>張菁雯</cp:lastModifiedBy>
  <cp:lastPrinted>2021-01-05T08:17:03Z</cp:lastPrinted>
  <dcterms:created xsi:type="dcterms:W3CDTF">1999-03-12T09:17:44Z</dcterms:created>
  <dcterms:modified xsi:type="dcterms:W3CDTF">2022-04-25T02:00:21Z</dcterms:modified>
  <cp:category/>
  <cp:version/>
  <cp:contentType/>
  <cp:contentStatus/>
</cp:coreProperties>
</file>